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75" windowWidth="28755" windowHeight="12600" activeTab="5"/>
  </bookViews>
  <sheets>
    <sheet name="FIXED ASSETS" sheetId="1" r:id="rId1"/>
    <sheet name="EARMARKED RESERVES" sheetId="2" r:id="rId2"/>
    <sheet name="UNALLOCATED RESERVES" sheetId="3" r:id="rId3"/>
    <sheet name="RECONCILIATION" sheetId="4" r:id="rId4"/>
    <sheet name="VARIANCE" sheetId="5" r:id="rId5"/>
    <sheet name="REC BOX 7 AND 8" sheetId="6" r:id="rId6"/>
    <sheet name="BALANCE SHEET" sheetId="7" r:id="rId7"/>
    <sheet name="SECTION 1" sheetId="8" r:id="rId8"/>
  </sheets>
  <definedNames>
    <definedName name="_xlnm.Print_Area" localSheetId="1">'EARMARKED RESERVES'!$A$1:$G$19</definedName>
    <definedName name="_xlnm.Print_Area" localSheetId="7">'SECTION 1'!$A$1:$N$26</definedName>
  </definedNames>
  <calcPr calcId="125725"/>
</workbook>
</file>

<file path=xl/calcChain.xml><?xml version="1.0" encoding="utf-8"?>
<calcChain xmlns="http://schemas.openxmlformats.org/spreadsheetml/2006/main">
  <c r="F6" i="5"/>
  <c r="F7"/>
  <c r="F9"/>
  <c r="F10"/>
  <c r="F11"/>
  <c r="F5"/>
  <c r="D21" i="8"/>
  <c r="D17"/>
  <c r="D19" l="1"/>
  <c r="D11"/>
  <c r="D9"/>
  <c r="D37" i="3"/>
  <c r="C37"/>
  <c r="B37"/>
  <c r="D21"/>
  <c r="D17"/>
  <c r="D19"/>
  <c r="D23" s="1"/>
  <c r="F26" s="1"/>
  <c r="B19"/>
  <c r="D12"/>
  <c r="C11" i="5"/>
  <c r="D23" i="8"/>
  <c r="G47" i="7"/>
  <c r="E36"/>
  <c r="E20" l="1"/>
  <c r="E16"/>
  <c r="E14"/>
  <c r="E6"/>
  <c r="D7" i="8"/>
  <c r="A47" i="7"/>
  <c r="A38"/>
  <c r="A42" s="1"/>
  <c r="A31"/>
  <c r="A25"/>
  <c r="A10"/>
  <c r="E10"/>
  <c r="G10" s="1"/>
  <c r="E36" i="6"/>
  <c r="D34"/>
  <c r="D17"/>
  <c r="D9"/>
  <c r="D12" i="5"/>
  <c r="D11"/>
  <c r="D10"/>
  <c r="D9"/>
  <c r="D8"/>
  <c r="D7"/>
  <c r="D6"/>
  <c r="D5"/>
  <c r="F36" i="4"/>
  <c r="F23"/>
  <c r="F20"/>
  <c r="F10"/>
  <c r="C19" i="3"/>
  <c r="C12"/>
  <c r="B12"/>
  <c r="B23" s="1"/>
  <c r="F37" i="2"/>
  <c r="E37"/>
  <c r="G35"/>
  <c r="G34"/>
  <c r="G33"/>
  <c r="G32"/>
  <c r="G31"/>
  <c r="G30"/>
  <c r="G29"/>
  <c r="G28"/>
  <c r="G37" s="1"/>
  <c r="G27"/>
  <c r="G23"/>
  <c r="G19"/>
  <c r="D19"/>
  <c r="C19"/>
  <c r="B19"/>
  <c r="E16"/>
  <c r="E15"/>
  <c r="E14"/>
  <c r="E13"/>
  <c r="E12"/>
  <c r="E11"/>
  <c r="E10"/>
  <c r="E9"/>
  <c r="E8"/>
  <c r="E19" s="1"/>
  <c r="H49" i="1"/>
  <c r="G49"/>
  <c r="F49"/>
  <c r="E18" i="6" l="1"/>
  <c r="E38" s="1"/>
  <c r="F26" i="4"/>
  <c r="E25" i="7"/>
  <c r="E30" s="1"/>
  <c r="E38"/>
  <c r="E42" s="1"/>
  <c r="E29"/>
  <c r="E47" l="1"/>
  <c r="E31"/>
</calcChain>
</file>

<file path=xl/sharedStrings.xml><?xml version="1.0" encoding="utf-8"?>
<sst xmlns="http://schemas.openxmlformats.org/spreadsheetml/2006/main" count="236" uniqueCount="191">
  <si>
    <t>SUNDRIDGE WITH IDE HILL PARISH COUNCIL</t>
  </si>
  <si>
    <t>YEAR ENDED 31 MARCH 2013</t>
  </si>
  <si>
    <t>Fixed Assets Register</t>
  </si>
  <si>
    <t>At 31 March 2013 the following assets were held:</t>
  </si>
  <si>
    <t xml:space="preserve">2012/13 </t>
  </si>
  <si>
    <t>2011/2012</t>
  </si>
  <si>
    <t>2010/11</t>
  </si>
  <si>
    <t>Value</t>
  </si>
  <si>
    <t>Freehold Land and Buildings</t>
  </si>
  <si>
    <t>Sundridge Pavilion</t>
  </si>
  <si>
    <t>Sundridge and Brasted Social Club house (50 % ownership)</t>
  </si>
  <si>
    <t>Well Heads</t>
  </si>
  <si>
    <t>Vehicles and Equipment</t>
  </si>
  <si>
    <t>Office Equipment</t>
  </si>
  <si>
    <t>Play Equipment</t>
  </si>
  <si>
    <t>Steel Roller (omitted previously)</t>
  </si>
  <si>
    <t>Infrastructure Assets</t>
  </si>
  <si>
    <t>Bus shelters (2)</t>
  </si>
  <si>
    <t>Village sign, Sundridge</t>
  </si>
  <si>
    <t>Steel storage container</t>
  </si>
  <si>
    <t>Community Assets</t>
  </si>
  <si>
    <t>Bowsers Meadow (purchased 2005)</t>
  </si>
  <si>
    <t>Coronation Gardens</t>
  </si>
  <si>
    <t xml:space="preserve">Goathurst Common Rec Ground </t>
  </si>
  <si>
    <t>Ide Hill Village Green</t>
  </si>
  <si>
    <t>Ide Hill Recreation Ground</t>
  </si>
  <si>
    <t>Ide Hill Scout Hut</t>
  </si>
  <si>
    <t>Ide Hill Football Pavilion</t>
  </si>
  <si>
    <t>Sundridge Recreation Ground</t>
  </si>
  <si>
    <t>Sundridge Reserve Burial Ground</t>
  </si>
  <si>
    <t>Village sandstone cross and surrounding walls</t>
  </si>
  <si>
    <t>Civic regalia - Chairmans badge of office</t>
  </si>
  <si>
    <t>Total</t>
  </si>
  <si>
    <t>SUNDRIDGE with IDE HILL PARISH COUNCIL - EARMARKED RESERVES</t>
  </si>
  <si>
    <t>Reviewed</t>
  </si>
  <si>
    <t>Earmarked Reserves</t>
  </si>
  <si>
    <t>provision during</t>
  </si>
  <si>
    <t>as at 31.3.11</t>
  </si>
  <si>
    <t>as at 31.3.12</t>
  </si>
  <si>
    <t>12/13</t>
  </si>
  <si>
    <t>as at 31.3.13</t>
  </si>
  <si>
    <t xml:space="preserve">Bowsers Meadow </t>
  </si>
  <si>
    <t>Clerk's retirement fund</t>
  </si>
  <si>
    <t>Highways</t>
  </si>
  <si>
    <t>Parish Plan/Quality Status</t>
  </si>
  <si>
    <t>Play areas</t>
  </si>
  <si>
    <t>extra 2,000</t>
  </si>
  <si>
    <t>Street Lights</t>
  </si>
  <si>
    <t xml:space="preserve">Sundridge Rec </t>
  </si>
  <si>
    <t>Village Halls</t>
  </si>
  <si>
    <t>Professional Services</t>
  </si>
  <si>
    <t xml:space="preserve">Total </t>
  </si>
  <si>
    <t>Trust Funds Held by Parish Council</t>
  </si>
  <si>
    <t>Eliza Martyr</t>
  </si>
  <si>
    <t>withdrawn</t>
  </si>
  <si>
    <t>End 31.03.12</t>
  </si>
  <si>
    <t>£</t>
  </si>
  <si>
    <t>excludes Eliza Martyr</t>
  </si>
  <si>
    <t>less earmarked reserves (see separate analysis)</t>
  </si>
  <si>
    <t>represented  by</t>
  </si>
  <si>
    <t>Bank Rec figure</t>
  </si>
  <si>
    <t>VAT o/s</t>
  </si>
  <si>
    <t>2011/12</t>
  </si>
  <si>
    <t>2012/13</t>
  </si>
  <si>
    <t>BALANCE</t>
  </si>
  <si>
    <t>UNPRESENTED CHEQUES</t>
  </si>
  <si>
    <t>RECEIPTS</t>
  </si>
  <si>
    <t>VAT</t>
  </si>
  <si>
    <t>ADJUSTMENT</t>
  </si>
  <si>
    <t>VAT REFUND</t>
  </si>
  <si>
    <t>HAVEN</t>
  </si>
  <si>
    <t>Bank Reconciliation</t>
  </si>
  <si>
    <t>Local Council Name</t>
  </si>
  <si>
    <t>Financial year ending 31 March 2013</t>
  </si>
  <si>
    <t>Prepared by</t>
  </si>
  <si>
    <t>Sarah Codling</t>
  </si>
  <si>
    <t>Date</t>
  </si>
  <si>
    <t>Balance per bank statements as at 31 March 2013</t>
  </si>
  <si>
    <t>Current account</t>
  </si>
  <si>
    <t>Reserves account</t>
  </si>
  <si>
    <t>Less:</t>
  </si>
  <si>
    <t>Chq no.</t>
  </si>
  <si>
    <t>Add:</t>
  </si>
  <si>
    <t>Unpresented cash</t>
  </si>
  <si>
    <t>Net balances as at 31 March 2013</t>
  </si>
  <si>
    <t>The net balances reconcil to the Cash Book (receipts and payments account) for the year, as follows:</t>
  </si>
  <si>
    <t>CASH BOOK</t>
  </si>
  <si>
    <t>Opening Balance 1 April 2012</t>
  </si>
  <si>
    <t>Add:  Receipts in the year</t>
  </si>
  <si>
    <t>Less:  Payments in the year</t>
  </si>
  <si>
    <t>Closing balance per cash book as at 31 March 2013</t>
  </si>
  <si>
    <t>Sundridge with Ide Hill</t>
  </si>
  <si>
    <t>Variances</t>
  </si>
  <si>
    <t>Variance</t>
  </si>
  <si>
    <t>Detailed explanation of variance (with amounts £)</t>
  </si>
  <si>
    <t>Precept</t>
  </si>
  <si>
    <t>Other income</t>
  </si>
  <si>
    <t>Staff costs</t>
  </si>
  <si>
    <t>Loan interest/capital</t>
  </si>
  <si>
    <t>Other payments</t>
  </si>
  <si>
    <t>Balances carried forward</t>
  </si>
  <si>
    <t>Fixed assets &amp; long term assets</t>
  </si>
  <si>
    <t>Total borrowings</t>
  </si>
  <si>
    <t>Reconciliation between Box 7 and Box 8 in Section 1 (year ended 31 March 2013)</t>
  </si>
  <si>
    <t>Name of Council</t>
  </si>
  <si>
    <t>Total of Box 7:</t>
  </si>
  <si>
    <t>Deduct</t>
  </si>
  <si>
    <t>Debtors</t>
  </si>
  <si>
    <t>Payments made in advance</t>
  </si>
  <si>
    <t>(prepayments)</t>
  </si>
  <si>
    <t>Total deductions</t>
  </si>
  <si>
    <t>Creditors</t>
  </si>
  <si>
    <t>carried forward</t>
  </si>
  <si>
    <t>Add</t>
  </si>
  <si>
    <t>Receipts in advance</t>
  </si>
  <si>
    <t>Total additions</t>
  </si>
  <si>
    <t>Total of Box 8</t>
  </si>
  <si>
    <t>Total cash and investments</t>
  </si>
  <si>
    <t>Income</t>
  </si>
  <si>
    <t>Interest</t>
  </si>
  <si>
    <t>Grants</t>
  </si>
  <si>
    <t>Bequest</t>
  </si>
  <si>
    <t>Expenditure</t>
  </si>
  <si>
    <t>General expenditure</t>
  </si>
  <si>
    <t>General Fund</t>
  </si>
  <si>
    <t>Balance b/f 1st April</t>
  </si>
  <si>
    <t>Balance c/f 31st March</t>
  </si>
  <si>
    <t>box 7</t>
  </si>
  <si>
    <t>Balance Sheet as at 31st March</t>
  </si>
  <si>
    <t>Current Assets</t>
  </si>
  <si>
    <t>VAT debtors</t>
  </si>
  <si>
    <t>Cash in hand</t>
  </si>
  <si>
    <t>Reserve</t>
  </si>
  <si>
    <t>Total Assets</t>
  </si>
  <si>
    <t>Creditors 2010/11</t>
  </si>
  <si>
    <t>H Smith</t>
  </si>
  <si>
    <t>Net Assets</t>
  </si>
  <si>
    <t>Balance b/f 31st March</t>
  </si>
  <si>
    <t>Year Ending</t>
  </si>
  <si>
    <t>Notes and Guidance</t>
  </si>
  <si>
    <t xml:space="preserve">Please round all figures to nearest £1.  Do not leave any boxes blank and report £0 or Nil balances.  </t>
  </si>
  <si>
    <t>All figures must agree to underlying financial records</t>
  </si>
  <si>
    <t>1  Balances brough forward</t>
  </si>
  <si>
    <t>Total balances and reserves at the beginning of the year as recorded in the financial records.  Value must agree to Box 7 of previous year.</t>
  </si>
  <si>
    <t>2  (+) Annual precept</t>
  </si>
  <si>
    <t>Total amount of precept received or receivable in the year.</t>
  </si>
  <si>
    <t>3  (+) Total other receipts</t>
  </si>
  <si>
    <t>Total income or receipts as recorded in the cashbook less the precept received (line 2).  Include any grants received here.</t>
  </si>
  <si>
    <t>4  (-) Staff costs</t>
  </si>
  <si>
    <t>Total expenditure or payments made to and on behalf of all employees.  Include salaries and wages.  PAYE and NI (employees and employers), pension contributions and employment expenses.</t>
  </si>
  <si>
    <t>5  (-) Loan interest/capital repayments</t>
  </si>
  <si>
    <t>NIL</t>
  </si>
  <si>
    <t>Total expenditure or payments of capital and interest made during the year on the council's borrowings (if any).</t>
  </si>
  <si>
    <t>6  (-) All other payments</t>
  </si>
  <si>
    <t>Total expenditure or payments as recorded in the cashbook less staff costs (line 4) and loan interest/capital repayments (line 5).</t>
  </si>
  <si>
    <t>7  (=) Balances carried forward</t>
  </si>
  <si>
    <t>8  Total cash and short term investments</t>
  </si>
  <si>
    <t>The sum of all current and deposit bank accounts, cash holdings and short term investments held as at 31 March - to agree with bank reconciliation.</t>
  </si>
  <si>
    <t>9  Total fixed assets and long term assets</t>
  </si>
  <si>
    <t>The recorded book value at 31 March of all fixed assets owned by the council and any other long term assets e.g. loans to third parties and any long term investments.</t>
  </si>
  <si>
    <t>10  Total borrowings</t>
  </si>
  <si>
    <t>The outstanding capital balance as at 31 March of all loans from third parties (including PWLB)</t>
  </si>
  <si>
    <t>Sundry Income</t>
  </si>
  <si>
    <t>Salary</t>
  </si>
  <si>
    <t>Travel</t>
  </si>
  <si>
    <t>Members</t>
  </si>
  <si>
    <t>Admin</t>
  </si>
  <si>
    <t>Play Areas</t>
  </si>
  <si>
    <t>Grounds Maintenance</t>
  </si>
  <si>
    <t>Ide Hill Open Spaces</t>
  </si>
  <si>
    <t>Sundridge Open Spaces</t>
  </si>
  <si>
    <t>Street Lighting</t>
  </si>
  <si>
    <t>only explain 15% changes</t>
  </si>
  <si>
    <t xml:space="preserve"> </t>
  </si>
  <si>
    <t>Bank balance 1st April, beginning of year (adjusted for VAT &amp; unpresented cheques)</t>
  </si>
  <si>
    <t>Therefore total unallocated reserves as at 1st April, beginning of year</t>
  </si>
  <si>
    <t>Therefore  unallocated reserves as at 31 March, End of Year</t>
  </si>
  <si>
    <t>Allocated reserves 31 March, End of Year</t>
  </si>
  <si>
    <t>Add  total income in year</t>
  </si>
  <si>
    <t>Less  total expenditure in year</t>
  </si>
  <si>
    <t>Less transfer to reserves during year</t>
  </si>
  <si>
    <t>take out interest</t>
  </si>
  <si>
    <t>Higher VAT refund in 2011/12</t>
  </si>
  <si>
    <t>Staff turnover.  One Clerk retired and another Clerk resigned.  Additional hours required for handover.</t>
  </si>
  <si>
    <t>Sundridge with Ide Hill Parish Council</t>
  </si>
  <si>
    <t>% Variance</t>
  </si>
  <si>
    <t>Fixed Assets are defined as land, buildings and equipment with a significant value in relation to the council's</t>
  </si>
  <si>
    <t>financial activity.  Community assets, which the Parish Council intends to hold in perpetuity and that</t>
  </si>
  <si>
    <t>have no determinable, finite life are included at a nominal value of £1.</t>
  </si>
  <si>
    <t>Insurance values are used for other assets.  Street lights are not insured as repairs are covered by the</t>
  </si>
  <si>
    <t xml:space="preserve">Risk Management Earmarked Fund </t>
  </si>
</sst>
</file>

<file path=xl/styles.xml><?xml version="1.0" encoding="utf-8"?>
<styleSheet xmlns="http://schemas.openxmlformats.org/spreadsheetml/2006/main">
  <numFmts count="2">
    <numFmt numFmtId="6" formatCode="&quot;£&quot;#,##0;[Red]\-&quot;£&quot;#,##0"/>
    <numFmt numFmtId="43" formatCode="_-* #,##0.00_-;\-* #,##0.00_-;_-* &quot;-&quot;??_-;_-@_-"/>
  </numFmts>
  <fonts count="18">
    <font>
      <sz val="11"/>
      <color theme="1"/>
      <name val="Calibri"/>
      <family val="2"/>
      <scheme val="minor"/>
    </font>
    <font>
      <sz val="11"/>
      <color theme="1"/>
      <name val="Calibri"/>
      <family val="2"/>
      <scheme val="minor"/>
    </font>
    <font>
      <b/>
      <sz val="10"/>
      <name val="Arial"/>
      <family val="2"/>
    </font>
    <font>
      <sz val="10"/>
      <name val="Arial"/>
      <family val="2"/>
    </font>
    <font>
      <i/>
      <sz val="10"/>
      <name val="Arial"/>
      <family val="2"/>
    </font>
    <font>
      <b/>
      <sz val="12"/>
      <name val="Arial"/>
      <family val="2"/>
    </font>
    <font>
      <sz val="12"/>
      <name val="Arial"/>
      <family val="2"/>
    </font>
    <font>
      <sz val="11"/>
      <name val="Arial"/>
      <family val="2"/>
    </font>
    <font>
      <sz val="14"/>
      <name val="Arial"/>
      <family val="2"/>
    </font>
    <font>
      <i/>
      <sz val="9"/>
      <name val="Arial"/>
      <family val="2"/>
    </font>
    <font>
      <sz val="11"/>
      <name val="Calibri"/>
      <family val="2"/>
      <scheme val="minor"/>
    </font>
    <font>
      <sz val="11"/>
      <color theme="1"/>
      <name val="Calibri"/>
      <family val="2"/>
    </font>
    <font>
      <b/>
      <i/>
      <sz val="11"/>
      <color theme="1"/>
      <name val="Calibri"/>
      <family val="2"/>
      <scheme val="minor"/>
    </font>
    <font>
      <sz val="11"/>
      <name val="Calibri"/>
      <family val="2"/>
    </font>
    <font>
      <sz val="10"/>
      <name val="Calibri"/>
      <family val="2"/>
    </font>
    <font>
      <b/>
      <u/>
      <sz val="11"/>
      <name val="Calibri"/>
      <family val="2"/>
      <scheme val="minor"/>
    </font>
    <font>
      <b/>
      <sz val="11"/>
      <name val="Calibri"/>
      <family val="2"/>
      <scheme val="minor"/>
    </font>
    <font>
      <b/>
      <u/>
      <sz val="11"/>
      <color theme="1"/>
      <name val="Calibri"/>
      <family val="2"/>
      <scheme val="minor"/>
    </font>
  </fonts>
  <fills count="3">
    <fill>
      <patternFill patternType="none"/>
    </fill>
    <fill>
      <patternFill patternType="gray125"/>
    </fill>
    <fill>
      <patternFill patternType="solid">
        <fgColor rgb="FFFFFF00"/>
        <bgColor indexed="64"/>
      </patternFill>
    </fill>
  </fills>
  <borders count="11">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43" fontId="1" fillId="0" borderId="0" applyFont="0" applyFill="0" applyBorder="0" applyAlignment="0" applyProtection="0"/>
  </cellStyleXfs>
  <cellXfs count="101">
    <xf numFmtId="0" fontId="0" fillId="0" borderId="0" xfId="0"/>
    <xf numFmtId="0" fontId="2" fillId="0" borderId="0" xfId="0" applyFont="1"/>
    <xf numFmtId="0" fontId="4" fillId="0" borderId="0" xfId="0" applyFont="1"/>
    <xf numFmtId="3" fontId="0" fillId="0" borderId="0" xfId="0" applyNumberFormat="1"/>
    <xf numFmtId="0" fontId="2" fillId="0" borderId="0" xfId="0" applyFont="1" applyAlignment="1">
      <alignment horizontal="center"/>
    </xf>
    <xf numFmtId="0" fontId="0" fillId="0" borderId="0" xfId="0" applyAlignment="1">
      <alignment horizontal="center"/>
    </xf>
    <xf numFmtId="3" fontId="2" fillId="0" borderId="1" xfId="0" applyNumberFormat="1" applyFont="1" applyBorder="1"/>
    <xf numFmtId="0" fontId="0" fillId="0" borderId="0" xfId="0" applyBorder="1"/>
    <xf numFmtId="0" fontId="5" fillId="0" borderId="0" xfId="0" applyFont="1"/>
    <xf numFmtId="0" fontId="6" fillId="0" borderId="0" xfId="0" applyFont="1"/>
    <xf numFmtId="0" fontId="6" fillId="0" borderId="0" xfId="0" applyFont="1" applyAlignment="1">
      <alignment horizontal="center"/>
    </xf>
    <xf numFmtId="0" fontId="6" fillId="0" borderId="0" xfId="0" quotePrefix="1" applyFont="1" applyAlignment="1">
      <alignment horizontal="center"/>
    </xf>
    <xf numFmtId="49" fontId="6" fillId="0" borderId="0" xfId="0" applyNumberFormat="1" applyFont="1" applyAlignment="1">
      <alignment horizontal="center"/>
    </xf>
    <xf numFmtId="3" fontId="6" fillId="0" borderId="0" xfId="0" applyNumberFormat="1" applyFont="1"/>
    <xf numFmtId="3" fontId="7" fillId="0" borderId="0" xfId="0" applyNumberFormat="1" applyFont="1"/>
    <xf numFmtId="3" fontId="6" fillId="0" borderId="2" xfId="0" applyNumberFormat="1" applyFont="1" applyBorder="1"/>
    <xf numFmtId="0" fontId="7" fillId="0" borderId="0" xfId="0" applyFont="1"/>
    <xf numFmtId="0" fontId="8" fillId="0" borderId="0" xfId="0" applyFont="1"/>
    <xf numFmtId="4" fontId="0" fillId="0" borderId="0" xfId="0" applyNumberFormat="1" applyAlignment="1">
      <alignment horizontal="center"/>
    </xf>
    <xf numFmtId="0" fontId="9" fillId="0" borderId="0" xfId="0" applyFont="1"/>
    <xf numFmtId="3" fontId="3" fillId="0" borderId="0" xfId="0" applyNumberFormat="1" applyFont="1"/>
    <xf numFmtId="3" fontId="2" fillId="0" borderId="0" xfId="0" applyNumberFormat="1" applyFont="1"/>
    <xf numFmtId="16" fontId="0" fillId="0" borderId="0" xfId="0" applyNumberFormat="1"/>
    <xf numFmtId="0" fontId="0" fillId="0" borderId="0" xfId="0" applyBorder="1" applyAlignment="1">
      <alignment horizontal="left"/>
    </xf>
    <xf numFmtId="43" fontId="0" fillId="0" borderId="0" xfId="1" applyFont="1" applyBorder="1"/>
    <xf numFmtId="0" fontId="0" fillId="0" borderId="0" xfId="0" applyBorder="1" applyAlignment="1">
      <alignment horizontal="left"/>
    </xf>
    <xf numFmtId="0" fontId="0" fillId="0" borderId="0" xfId="0" applyFont="1" applyBorder="1" applyAlignment="1">
      <alignment horizontal="left"/>
    </xf>
    <xf numFmtId="0" fontId="0" fillId="0" borderId="0" xfId="0" applyFont="1" applyBorder="1"/>
    <xf numFmtId="0" fontId="0" fillId="0" borderId="0" xfId="0" applyFont="1"/>
    <xf numFmtId="43" fontId="0" fillId="0" borderId="3" xfId="1" applyFont="1" applyBorder="1"/>
    <xf numFmtId="0" fontId="10" fillId="0" borderId="0" xfId="1" applyNumberFormat="1" applyFont="1" applyFill="1" applyBorder="1"/>
    <xf numFmtId="0" fontId="10" fillId="0" borderId="0" xfId="1" applyNumberFormat="1" applyFont="1" applyFill="1" applyBorder="1" applyAlignment="1">
      <alignment horizontal="left"/>
    </xf>
    <xf numFmtId="43" fontId="10" fillId="0" borderId="0" xfId="1" applyFont="1" applyFill="1" applyBorder="1"/>
    <xf numFmtId="0" fontId="11" fillId="0" borderId="0" xfId="0" applyNumberFormat="1" applyFont="1" applyBorder="1" applyAlignment="1">
      <alignment vertical="center"/>
    </xf>
    <xf numFmtId="0" fontId="10" fillId="0" borderId="0" xfId="1" applyNumberFormat="1" applyFont="1"/>
    <xf numFmtId="43" fontId="10" fillId="0" borderId="0" xfId="1" applyFont="1" applyBorder="1"/>
    <xf numFmtId="43" fontId="0" fillId="0" borderId="1" xfId="1" applyFont="1" applyBorder="1"/>
    <xf numFmtId="4" fontId="10" fillId="0" borderId="0" xfId="0" applyNumberFormat="1" applyFont="1" applyAlignment="1">
      <alignment wrapText="1"/>
    </xf>
    <xf numFmtId="4" fontId="13" fillId="0" borderId="0" xfId="0" applyNumberFormat="1" applyFont="1" applyBorder="1"/>
    <xf numFmtId="4" fontId="14" fillId="0" borderId="0" xfId="0" applyNumberFormat="1" applyFont="1" applyBorder="1"/>
    <xf numFmtId="0" fontId="0" fillId="0" borderId="0" xfId="0" applyAlignment="1">
      <alignment wrapText="1"/>
    </xf>
    <xf numFmtId="0" fontId="0" fillId="0" borderId="2" xfId="0" applyBorder="1"/>
    <xf numFmtId="0" fontId="0" fillId="0" borderId="2" xfId="0" applyBorder="1" applyAlignment="1">
      <alignment wrapText="1"/>
    </xf>
    <xf numFmtId="43" fontId="0" fillId="0" borderId="2" xfId="1" applyFont="1" applyBorder="1"/>
    <xf numFmtId="0" fontId="0" fillId="0" borderId="0" xfId="0" applyAlignment="1">
      <alignment horizontal="left"/>
    </xf>
    <xf numFmtId="0" fontId="0" fillId="0" borderId="0" xfId="0" applyFont="1" applyAlignment="1">
      <alignment horizontal="left"/>
    </xf>
    <xf numFmtId="0" fontId="0" fillId="0" borderId="2" xfId="0" applyFont="1" applyBorder="1"/>
    <xf numFmtId="43" fontId="0" fillId="0" borderId="2" xfId="0" applyNumberFormat="1" applyFont="1" applyBorder="1"/>
    <xf numFmtId="43" fontId="0" fillId="0" borderId="0" xfId="0" applyNumberFormat="1" applyFont="1"/>
    <xf numFmtId="43" fontId="10" fillId="0" borderId="0" xfId="1" applyFont="1" applyFill="1"/>
    <xf numFmtId="0" fontId="10" fillId="0" borderId="0" xfId="0" applyFont="1" applyFill="1"/>
    <xf numFmtId="0" fontId="15" fillId="0" borderId="0" xfId="0" applyFont="1" applyFill="1"/>
    <xf numFmtId="4" fontId="10" fillId="0" borderId="0" xfId="0" applyNumberFormat="1" applyFont="1" applyFill="1"/>
    <xf numFmtId="43" fontId="16" fillId="0" borderId="0" xfId="1" applyFont="1" applyFill="1"/>
    <xf numFmtId="0" fontId="16" fillId="0" borderId="0" xfId="0" applyFont="1" applyFill="1"/>
    <xf numFmtId="43" fontId="16" fillId="0" borderId="0" xfId="0" applyNumberFormat="1" applyFont="1" applyFill="1"/>
    <xf numFmtId="43" fontId="10" fillId="0" borderId="0" xfId="0" applyNumberFormat="1" applyFont="1" applyFill="1"/>
    <xf numFmtId="43" fontId="16" fillId="2" borderId="0" xfId="1" applyFont="1" applyFill="1"/>
    <xf numFmtId="43" fontId="0" fillId="0" borderId="0" xfId="0" applyNumberFormat="1"/>
    <xf numFmtId="15" fontId="0" fillId="0" borderId="2" xfId="0" applyNumberFormat="1" applyBorder="1"/>
    <xf numFmtId="0" fontId="0" fillId="0" borderId="0" xfId="0" applyAlignment="1">
      <alignment horizontal="left" wrapText="1"/>
    </xf>
    <xf numFmtId="0" fontId="10" fillId="0" borderId="0" xfId="1" applyNumberFormat="1" applyFont="1" applyBorder="1"/>
    <xf numFmtId="43" fontId="0" fillId="0" borderId="2" xfId="0" applyNumberFormat="1" applyBorder="1"/>
    <xf numFmtId="3" fontId="0" fillId="0" borderId="1" xfId="0" applyNumberFormat="1" applyBorder="1"/>
    <xf numFmtId="0" fontId="0" fillId="0" borderId="1" xfId="0" applyBorder="1"/>
    <xf numFmtId="0" fontId="0" fillId="0" borderId="0" xfId="0" applyFont="1" applyBorder="1" applyAlignment="1">
      <alignment horizontal="left"/>
    </xf>
    <xf numFmtId="0" fontId="0" fillId="0" borderId="0" xfId="0" applyBorder="1" applyAlignment="1">
      <alignment horizontal="left"/>
    </xf>
    <xf numFmtId="0" fontId="12" fillId="0" borderId="0" xfId="0" applyFont="1" applyBorder="1" applyAlignment="1">
      <alignment horizontal="left" wrapText="1"/>
    </xf>
    <xf numFmtId="0" fontId="15" fillId="0" borderId="0" xfId="0" applyFont="1" applyFill="1" applyAlignment="1">
      <alignment horizontal="left"/>
    </xf>
    <xf numFmtId="0" fontId="0" fillId="0" borderId="2" xfId="0" applyBorder="1" applyAlignment="1">
      <alignment horizontal="left" wrapText="1"/>
    </xf>
    <xf numFmtId="43" fontId="0" fillId="0" borderId="2" xfId="1" applyFont="1" applyBorder="1" applyAlignment="1">
      <alignment horizontal="center"/>
    </xf>
    <xf numFmtId="0" fontId="0" fillId="0" borderId="4" xfId="0" applyBorder="1" applyAlignment="1">
      <alignment horizontal="center" wrapText="1"/>
    </xf>
    <xf numFmtId="0" fontId="0" fillId="0" borderId="5" xfId="0"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xf numFmtId="0" fontId="0" fillId="0" borderId="2" xfId="0" applyBorder="1" applyAlignment="1">
      <alignment horizontal="center"/>
    </xf>
    <xf numFmtId="0" fontId="0" fillId="0" borderId="0" xfId="0" applyAlignment="1"/>
    <xf numFmtId="0" fontId="17" fillId="0" borderId="0" xfId="0" applyFont="1" applyAlignment="1">
      <alignment horizontal="left"/>
    </xf>
    <xf numFmtId="0" fontId="17" fillId="0" borderId="0" xfId="0" applyFont="1"/>
    <xf numFmtId="0" fontId="0" fillId="0" borderId="10" xfId="0" applyFill="1" applyBorder="1"/>
    <xf numFmtId="0" fontId="2" fillId="0" borderId="0" xfId="0" applyFont="1" applyFill="1"/>
    <xf numFmtId="0" fontId="0" fillId="0" borderId="0" xfId="0" applyFill="1"/>
    <xf numFmtId="0" fontId="3" fillId="0" borderId="0" xfId="0" applyFont="1" applyFill="1"/>
    <xf numFmtId="0" fontId="4" fillId="0" borderId="0" xfId="0" applyFont="1" applyFill="1"/>
    <xf numFmtId="3" fontId="0" fillId="0" borderId="0" xfId="0" applyNumberFormat="1" applyFill="1"/>
    <xf numFmtId="0" fontId="2" fillId="0" borderId="0" xfId="0" applyFont="1" applyFill="1" applyAlignment="1">
      <alignment horizontal="center"/>
    </xf>
    <xf numFmtId="6" fontId="2" fillId="0" borderId="0" xfId="0" applyNumberFormat="1" applyFont="1" applyFill="1"/>
    <xf numFmtId="0" fontId="3" fillId="0" borderId="0" xfId="0" applyFont="1" applyFill="1" applyAlignment="1">
      <alignment horizontal="left"/>
    </xf>
    <xf numFmtId="0" fontId="0" fillId="0" borderId="0" xfId="0" applyFill="1" applyAlignment="1">
      <alignment horizontal="center"/>
    </xf>
    <xf numFmtId="43" fontId="0" fillId="0" borderId="0" xfId="1" applyNumberFormat="1" applyFont="1" applyFill="1"/>
    <xf numFmtId="0" fontId="3" fillId="0" borderId="0" xfId="0" applyFont="1" applyFill="1" applyAlignment="1">
      <alignment horizontal="center"/>
    </xf>
    <xf numFmtId="3" fontId="0" fillId="0" borderId="0" xfId="0" applyNumberFormat="1" applyFill="1" applyBorder="1"/>
    <xf numFmtId="43" fontId="2" fillId="0" borderId="0" xfId="1" applyNumberFormat="1" applyFont="1" applyFill="1"/>
    <xf numFmtId="43" fontId="0" fillId="0" borderId="0" xfId="0" applyNumberFormat="1" applyFill="1"/>
    <xf numFmtId="43" fontId="3" fillId="0" borderId="0" xfId="1" applyNumberFormat="1" applyFont="1" applyFill="1"/>
    <xf numFmtId="43" fontId="2" fillId="0" borderId="1" xfId="1" applyNumberFormat="1" applyFont="1" applyFill="1" applyBorder="1"/>
    <xf numFmtId="0" fontId="0" fillId="0" borderId="0" xfId="0" quotePrefix="1" applyFill="1"/>
    <xf numFmtId="3" fontId="2" fillId="0" borderId="0" xfId="0" applyNumberFormat="1" applyFont="1" applyFill="1" applyBorder="1"/>
    <xf numFmtId="0" fontId="0" fillId="0" borderId="0" xfId="0" applyFill="1" applyBorder="1"/>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pageSetUpPr fitToPage="1"/>
  </sheetPr>
  <dimension ref="A1:V308"/>
  <sheetViews>
    <sheetView workbookViewId="0">
      <selection activeCell="A12" sqref="A12"/>
    </sheetView>
  </sheetViews>
  <sheetFormatPr defaultRowHeight="15"/>
  <cols>
    <col min="1" max="4" width="9.140625" style="83"/>
    <col min="5" max="5" width="15.140625" style="83" customWidth="1"/>
    <col min="6" max="7" width="11.5703125" style="83" bestFit="1" customWidth="1"/>
    <col min="8" max="8" width="11.5703125" style="83" customWidth="1"/>
    <col min="9" max="9" width="4" style="83" customWidth="1"/>
    <col min="10" max="10" width="10.5703125" style="83" bestFit="1" customWidth="1"/>
    <col min="11" max="260" width="9.140625" style="83"/>
    <col min="261" max="261" width="15.140625" style="83" customWidth="1"/>
    <col min="262" max="262" width="10" style="83" bestFit="1" customWidth="1"/>
    <col min="263" max="263" width="9.140625" style="83"/>
    <col min="264" max="264" width="11.5703125" style="83" customWidth="1"/>
    <col min="265" max="265" width="4" style="83" customWidth="1"/>
    <col min="266" max="516" width="9.140625" style="83"/>
    <col min="517" max="517" width="15.140625" style="83" customWidth="1"/>
    <col min="518" max="518" width="10" style="83" bestFit="1" customWidth="1"/>
    <col min="519" max="519" width="9.140625" style="83"/>
    <col min="520" max="520" width="11.5703125" style="83" customWidth="1"/>
    <col min="521" max="521" width="4" style="83" customWidth="1"/>
    <col min="522" max="772" width="9.140625" style="83"/>
    <col min="773" max="773" width="15.140625" style="83" customWidth="1"/>
    <col min="774" max="774" width="10" style="83" bestFit="1" customWidth="1"/>
    <col min="775" max="775" width="9.140625" style="83"/>
    <col min="776" max="776" width="11.5703125" style="83" customWidth="1"/>
    <col min="777" max="777" width="4" style="83" customWidth="1"/>
    <col min="778" max="1028" width="9.140625" style="83"/>
    <col min="1029" max="1029" width="15.140625" style="83" customWidth="1"/>
    <col min="1030" max="1030" width="10" style="83" bestFit="1" customWidth="1"/>
    <col min="1031" max="1031" width="9.140625" style="83"/>
    <col min="1032" max="1032" width="11.5703125" style="83" customWidth="1"/>
    <col min="1033" max="1033" width="4" style="83" customWidth="1"/>
    <col min="1034" max="1284" width="9.140625" style="83"/>
    <col min="1285" max="1285" width="15.140625" style="83" customWidth="1"/>
    <col min="1286" max="1286" width="10" style="83" bestFit="1" customWidth="1"/>
    <col min="1287" max="1287" width="9.140625" style="83"/>
    <col min="1288" max="1288" width="11.5703125" style="83" customWidth="1"/>
    <col min="1289" max="1289" width="4" style="83" customWidth="1"/>
    <col min="1290" max="1540" width="9.140625" style="83"/>
    <col min="1541" max="1541" width="15.140625" style="83" customWidth="1"/>
    <col min="1542" max="1542" width="10" style="83" bestFit="1" customWidth="1"/>
    <col min="1543" max="1543" width="9.140625" style="83"/>
    <col min="1544" max="1544" width="11.5703125" style="83" customWidth="1"/>
    <col min="1545" max="1545" width="4" style="83" customWidth="1"/>
    <col min="1546" max="1796" width="9.140625" style="83"/>
    <col min="1797" max="1797" width="15.140625" style="83" customWidth="1"/>
    <col min="1798" max="1798" width="10" style="83" bestFit="1" customWidth="1"/>
    <col min="1799" max="1799" width="9.140625" style="83"/>
    <col min="1800" max="1800" width="11.5703125" style="83" customWidth="1"/>
    <col min="1801" max="1801" width="4" style="83" customWidth="1"/>
    <col min="1802" max="2052" width="9.140625" style="83"/>
    <col min="2053" max="2053" width="15.140625" style="83" customWidth="1"/>
    <col min="2054" max="2054" width="10" style="83" bestFit="1" customWidth="1"/>
    <col min="2055" max="2055" width="9.140625" style="83"/>
    <col min="2056" max="2056" width="11.5703125" style="83" customWidth="1"/>
    <col min="2057" max="2057" width="4" style="83" customWidth="1"/>
    <col min="2058" max="2308" width="9.140625" style="83"/>
    <col min="2309" max="2309" width="15.140625" style="83" customWidth="1"/>
    <col min="2310" max="2310" width="10" style="83" bestFit="1" customWidth="1"/>
    <col min="2311" max="2311" width="9.140625" style="83"/>
    <col min="2312" max="2312" width="11.5703125" style="83" customWidth="1"/>
    <col min="2313" max="2313" width="4" style="83" customWidth="1"/>
    <col min="2314" max="2564" width="9.140625" style="83"/>
    <col min="2565" max="2565" width="15.140625" style="83" customWidth="1"/>
    <col min="2566" max="2566" width="10" style="83" bestFit="1" customWidth="1"/>
    <col min="2567" max="2567" width="9.140625" style="83"/>
    <col min="2568" max="2568" width="11.5703125" style="83" customWidth="1"/>
    <col min="2569" max="2569" width="4" style="83" customWidth="1"/>
    <col min="2570" max="2820" width="9.140625" style="83"/>
    <col min="2821" max="2821" width="15.140625" style="83" customWidth="1"/>
    <col min="2822" max="2822" width="10" style="83" bestFit="1" customWidth="1"/>
    <col min="2823" max="2823" width="9.140625" style="83"/>
    <col min="2824" max="2824" width="11.5703125" style="83" customWidth="1"/>
    <col min="2825" max="2825" width="4" style="83" customWidth="1"/>
    <col min="2826" max="3076" width="9.140625" style="83"/>
    <col min="3077" max="3077" width="15.140625" style="83" customWidth="1"/>
    <col min="3078" max="3078" width="10" style="83" bestFit="1" customWidth="1"/>
    <col min="3079" max="3079" width="9.140625" style="83"/>
    <col min="3080" max="3080" width="11.5703125" style="83" customWidth="1"/>
    <col min="3081" max="3081" width="4" style="83" customWidth="1"/>
    <col min="3082" max="3332" width="9.140625" style="83"/>
    <col min="3333" max="3333" width="15.140625" style="83" customWidth="1"/>
    <col min="3334" max="3334" width="10" style="83" bestFit="1" customWidth="1"/>
    <col min="3335" max="3335" width="9.140625" style="83"/>
    <col min="3336" max="3336" width="11.5703125" style="83" customWidth="1"/>
    <col min="3337" max="3337" width="4" style="83" customWidth="1"/>
    <col min="3338" max="3588" width="9.140625" style="83"/>
    <col min="3589" max="3589" width="15.140625" style="83" customWidth="1"/>
    <col min="3590" max="3590" width="10" style="83" bestFit="1" customWidth="1"/>
    <col min="3591" max="3591" width="9.140625" style="83"/>
    <col min="3592" max="3592" width="11.5703125" style="83" customWidth="1"/>
    <col min="3593" max="3593" width="4" style="83" customWidth="1"/>
    <col min="3594" max="3844" width="9.140625" style="83"/>
    <col min="3845" max="3845" width="15.140625" style="83" customWidth="1"/>
    <col min="3846" max="3846" width="10" style="83" bestFit="1" customWidth="1"/>
    <col min="3847" max="3847" width="9.140625" style="83"/>
    <col min="3848" max="3848" width="11.5703125" style="83" customWidth="1"/>
    <col min="3849" max="3849" width="4" style="83" customWidth="1"/>
    <col min="3850" max="4100" width="9.140625" style="83"/>
    <col min="4101" max="4101" width="15.140625" style="83" customWidth="1"/>
    <col min="4102" max="4102" width="10" style="83" bestFit="1" customWidth="1"/>
    <col min="4103" max="4103" width="9.140625" style="83"/>
    <col min="4104" max="4104" width="11.5703125" style="83" customWidth="1"/>
    <col min="4105" max="4105" width="4" style="83" customWidth="1"/>
    <col min="4106" max="4356" width="9.140625" style="83"/>
    <col min="4357" max="4357" width="15.140625" style="83" customWidth="1"/>
    <col min="4358" max="4358" width="10" style="83" bestFit="1" customWidth="1"/>
    <col min="4359" max="4359" width="9.140625" style="83"/>
    <col min="4360" max="4360" width="11.5703125" style="83" customWidth="1"/>
    <col min="4361" max="4361" width="4" style="83" customWidth="1"/>
    <col min="4362" max="4612" width="9.140625" style="83"/>
    <col min="4613" max="4613" width="15.140625" style="83" customWidth="1"/>
    <col min="4614" max="4614" width="10" style="83" bestFit="1" customWidth="1"/>
    <col min="4615" max="4615" width="9.140625" style="83"/>
    <col min="4616" max="4616" width="11.5703125" style="83" customWidth="1"/>
    <col min="4617" max="4617" width="4" style="83" customWidth="1"/>
    <col min="4618" max="4868" width="9.140625" style="83"/>
    <col min="4869" max="4869" width="15.140625" style="83" customWidth="1"/>
    <col min="4870" max="4870" width="10" style="83" bestFit="1" customWidth="1"/>
    <col min="4871" max="4871" width="9.140625" style="83"/>
    <col min="4872" max="4872" width="11.5703125" style="83" customWidth="1"/>
    <col min="4873" max="4873" width="4" style="83" customWidth="1"/>
    <col min="4874" max="5124" width="9.140625" style="83"/>
    <col min="5125" max="5125" width="15.140625" style="83" customWidth="1"/>
    <col min="5126" max="5126" width="10" style="83" bestFit="1" customWidth="1"/>
    <col min="5127" max="5127" width="9.140625" style="83"/>
    <col min="5128" max="5128" width="11.5703125" style="83" customWidth="1"/>
    <col min="5129" max="5129" width="4" style="83" customWidth="1"/>
    <col min="5130" max="5380" width="9.140625" style="83"/>
    <col min="5381" max="5381" width="15.140625" style="83" customWidth="1"/>
    <col min="5382" max="5382" width="10" style="83" bestFit="1" customWidth="1"/>
    <col min="5383" max="5383" width="9.140625" style="83"/>
    <col min="5384" max="5384" width="11.5703125" style="83" customWidth="1"/>
    <col min="5385" max="5385" width="4" style="83" customWidth="1"/>
    <col min="5386" max="5636" width="9.140625" style="83"/>
    <col min="5637" max="5637" width="15.140625" style="83" customWidth="1"/>
    <col min="5638" max="5638" width="10" style="83" bestFit="1" customWidth="1"/>
    <col min="5639" max="5639" width="9.140625" style="83"/>
    <col min="5640" max="5640" width="11.5703125" style="83" customWidth="1"/>
    <col min="5641" max="5641" width="4" style="83" customWidth="1"/>
    <col min="5642" max="5892" width="9.140625" style="83"/>
    <col min="5893" max="5893" width="15.140625" style="83" customWidth="1"/>
    <col min="5894" max="5894" width="10" style="83" bestFit="1" customWidth="1"/>
    <col min="5895" max="5895" width="9.140625" style="83"/>
    <col min="5896" max="5896" width="11.5703125" style="83" customWidth="1"/>
    <col min="5897" max="5897" width="4" style="83" customWidth="1"/>
    <col min="5898" max="6148" width="9.140625" style="83"/>
    <col min="6149" max="6149" width="15.140625" style="83" customWidth="1"/>
    <col min="6150" max="6150" width="10" style="83" bestFit="1" customWidth="1"/>
    <col min="6151" max="6151" width="9.140625" style="83"/>
    <col min="6152" max="6152" width="11.5703125" style="83" customWidth="1"/>
    <col min="6153" max="6153" width="4" style="83" customWidth="1"/>
    <col min="6154" max="6404" width="9.140625" style="83"/>
    <col min="6405" max="6405" width="15.140625" style="83" customWidth="1"/>
    <col min="6406" max="6406" width="10" style="83" bestFit="1" customWidth="1"/>
    <col min="6407" max="6407" width="9.140625" style="83"/>
    <col min="6408" max="6408" width="11.5703125" style="83" customWidth="1"/>
    <col min="6409" max="6409" width="4" style="83" customWidth="1"/>
    <col min="6410" max="6660" width="9.140625" style="83"/>
    <col min="6661" max="6661" width="15.140625" style="83" customWidth="1"/>
    <col min="6662" max="6662" width="10" style="83" bestFit="1" customWidth="1"/>
    <col min="6663" max="6663" width="9.140625" style="83"/>
    <col min="6664" max="6664" width="11.5703125" style="83" customWidth="1"/>
    <col min="6665" max="6665" width="4" style="83" customWidth="1"/>
    <col min="6666" max="6916" width="9.140625" style="83"/>
    <col min="6917" max="6917" width="15.140625" style="83" customWidth="1"/>
    <col min="6918" max="6918" width="10" style="83" bestFit="1" customWidth="1"/>
    <col min="6919" max="6919" width="9.140625" style="83"/>
    <col min="6920" max="6920" width="11.5703125" style="83" customWidth="1"/>
    <col min="6921" max="6921" width="4" style="83" customWidth="1"/>
    <col min="6922" max="7172" width="9.140625" style="83"/>
    <col min="7173" max="7173" width="15.140625" style="83" customWidth="1"/>
    <col min="7174" max="7174" width="10" style="83" bestFit="1" customWidth="1"/>
    <col min="7175" max="7175" width="9.140625" style="83"/>
    <col min="7176" max="7176" width="11.5703125" style="83" customWidth="1"/>
    <col min="7177" max="7177" width="4" style="83" customWidth="1"/>
    <col min="7178" max="7428" width="9.140625" style="83"/>
    <col min="7429" max="7429" width="15.140625" style="83" customWidth="1"/>
    <col min="7430" max="7430" width="10" style="83" bestFit="1" customWidth="1"/>
    <col min="7431" max="7431" width="9.140625" style="83"/>
    <col min="7432" max="7432" width="11.5703125" style="83" customWidth="1"/>
    <col min="7433" max="7433" width="4" style="83" customWidth="1"/>
    <col min="7434" max="7684" width="9.140625" style="83"/>
    <col min="7685" max="7685" width="15.140625" style="83" customWidth="1"/>
    <col min="7686" max="7686" width="10" style="83" bestFit="1" customWidth="1"/>
    <col min="7687" max="7687" width="9.140625" style="83"/>
    <col min="7688" max="7688" width="11.5703125" style="83" customWidth="1"/>
    <col min="7689" max="7689" width="4" style="83" customWidth="1"/>
    <col min="7690" max="7940" width="9.140625" style="83"/>
    <col min="7941" max="7941" width="15.140625" style="83" customWidth="1"/>
    <col min="7942" max="7942" width="10" style="83" bestFit="1" customWidth="1"/>
    <col min="7943" max="7943" width="9.140625" style="83"/>
    <col min="7944" max="7944" width="11.5703125" style="83" customWidth="1"/>
    <col min="7945" max="7945" width="4" style="83" customWidth="1"/>
    <col min="7946" max="8196" width="9.140625" style="83"/>
    <col min="8197" max="8197" width="15.140625" style="83" customWidth="1"/>
    <col min="8198" max="8198" width="10" style="83" bestFit="1" customWidth="1"/>
    <col min="8199" max="8199" width="9.140625" style="83"/>
    <col min="8200" max="8200" width="11.5703125" style="83" customWidth="1"/>
    <col min="8201" max="8201" width="4" style="83" customWidth="1"/>
    <col min="8202" max="8452" width="9.140625" style="83"/>
    <col min="8453" max="8453" width="15.140625" style="83" customWidth="1"/>
    <col min="8454" max="8454" width="10" style="83" bestFit="1" customWidth="1"/>
    <col min="8455" max="8455" width="9.140625" style="83"/>
    <col min="8456" max="8456" width="11.5703125" style="83" customWidth="1"/>
    <col min="8457" max="8457" width="4" style="83" customWidth="1"/>
    <col min="8458" max="8708" width="9.140625" style="83"/>
    <col min="8709" max="8709" width="15.140625" style="83" customWidth="1"/>
    <col min="8710" max="8710" width="10" style="83" bestFit="1" customWidth="1"/>
    <col min="8711" max="8711" width="9.140625" style="83"/>
    <col min="8712" max="8712" width="11.5703125" style="83" customWidth="1"/>
    <col min="8713" max="8713" width="4" style="83" customWidth="1"/>
    <col min="8714" max="8964" width="9.140625" style="83"/>
    <col min="8965" max="8965" width="15.140625" style="83" customWidth="1"/>
    <col min="8966" max="8966" width="10" style="83" bestFit="1" customWidth="1"/>
    <col min="8967" max="8967" width="9.140625" style="83"/>
    <col min="8968" max="8968" width="11.5703125" style="83" customWidth="1"/>
    <col min="8969" max="8969" width="4" style="83" customWidth="1"/>
    <col min="8970" max="9220" width="9.140625" style="83"/>
    <col min="9221" max="9221" width="15.140625" style="83" customWidth="1"/>
    <col min="9222" max="9222" width="10" style="83" bestFit="1" customWidth="1"/>
    <col min="9223" max="9223" width="9.140625" style="83"/>
    <col min="9224" max="9224" width="11.5703125" style="83" customWidth="1"/>
    <col min="9225" max="9225" width="4" style="83" customWidth="1"/>
    <col min="9226" max="9476" width="9.140625" style="83"/>
    <col min="9477" max="9477" width="15.140625" style="83" customWidth="1"/>
    <col min="9478" max="9478" width="10" style="83" bestFit="1" customWidth="1"/>
    <col min="9479" max="9479" width="9.140625" style="83"/>
    <col min="9480" max="9480" width="11.5703125" style="83" customWidth="1"/>
    <col min="9481" max="9481" width="4" style="83" customWidth="1"/>
    <col min="9482" max="9732" width="9.140625" style="83"/>
    <col min="9733" max="9733" width="15.140625" style="83" customWidth="1"/>
    <col min="9734" max="9734" width="10" style="83" bestFit="1" customWidth="1"/>
    <col min="9735" max="9735" width="9.140625" style="83"/>
    <col min="9736" max="9736" width="11.5703125" style="83" customWidth="1"/>
    <col min="9737" max="9737" width="4" style="83" customWidth="1"/>
    <col min="9738" max="9988" width="9.140625" style="83"/>
    <col min="9989" max="9989" width="15.140625" style="83" customWidth="1"/>
    <col min="9990" max="9990" width="10" style="83" bestFit="1" customWidth="1"/>
    <col min="9991" max="9991" width="9.140625" style="83"/>
    <col min="9992" max="9992" width="11.5703125" style="83" customWidth="1"/>
    <col min="9993" max="9993" width="4" style="83" customWidth="1"/>
    <col min="9994" max="10244" width="9.140625" style="83"/>
    <col min="10245" max="10245" width="15.140625" style="83" customWidth="1"/>
    <col min="10246" max="10246" width="10" style="83" bestFit="1" customWidth="1"/>
    <col min="10247" max="10247" width="9.140625" style="83"/>
    <col min="10248" max="10248" width="11.5703125" style="83" customWidth="1"/>
    <col min="10249" max="10249" width="4" style="83" customWidth="1"/>
    <col min="10250" max="10500" width="9.140625" style="83"/>
    <col min="10501" max="10501" width="15.140625" style="83" customWidth="1"/>
    <col min="10502" max="10502" width="10" style="83" bestFit="1" customWidth="1"/>
    <col min="10503" max="10503" width="9.140625" style="83"/>
    <col min="10504" max="10504" width="11.5703125" style="83" customWidth="1"/>
    <col min="10505" max="10505" width="4" style="83" customWidth="1"/>
    <col min="10506" max="10756" width="9.140625" style="83"/>
    <col min="10757" max="10757" width="15.140625" style="83" customWidth="1"/>
    <col min="10758" max="10758" width="10" style="83" bestFit="1" customWidth="1"/>
    <col min="10759" max="10759" width="9.140625" style="83"/>
    <col min="10760" max="10760" width="11.5703125" style="83" customWidth="1"/>
    <col min="10761" max="10761" width="4" style="83" customWidth="1"/>
    <col min="10762" max="11012" width="9.140625" style="83"/>
    <col min="11013" max="11013" width="15.140625" style="83" customWidth="1"/>
    <col min="11014" max="11014" width="10" style="83" bestFit="1" customWidth="1"/>
    <col min="11015" max="11015" width="9.140625" style="83"/>
    <col min="11016" max="11016" width="11.5703125" style="83" customWidth="1"/>
    <col min="11017" max="11017" width="4" style="83" customWidth="1"/>
    <col min="11018" max="11268" width="9.140625" style="83"/>
    <col min="11269" max="11269" width="15.140625" style="83" customWidth="1"/>
    <col min="11270" max="11270" width="10" style="83" bestFit="1" customWidth="1"/>
    <col min="11271" max="11271" width="9.140625" style="83"/>
    <col min="11272" max="11272" width="11.5703125" style="83" customWidth="1"/>
    <col min="11273" max="11273" width="4" style="83" customWidth="1"/>
    <col min="11274" max="11524" width="9.140625" style="83"/>
    <col min="11525" max="11525" width="15.140625" style="83" customWidth="1"/>
    <col min="11526" max="11526" width="10" style="83" bestFit="1" customWidth="1"/>
    <col min="11527" max="11527" width="9.140625" style="83"/>
    <col min="11528" max="11528" width="11.5703125" style="83" customWidth="1"/>
    <col min="11529" max="11529" width="4" style="83" customWidth="1"/>
    <col min="11530" max="11780" width="9.140625" style="83"/>
    <col min="11781" max="11781" width="15.140625" style="83" customWidth="1"/>
    <col min="11782" max="11782" width="10" style="83" bestFit="1" customWidth="1"/>
    <col min="11783" max="11783" width="9.140625" style="83"/>
    <col min="11784" max="11784" width="11.5703125" style="83" customWidth="1"/>
    <col min="11785" max="11785" width="4" style="83" customWidth="1"/>
    <col min="11786" max="12036" width="9.140625" style="83"/>
    <col min="12037" max="12037" width="15.140625" style="83" customWidth="1"/>
    <col min="12038" max="12038" width="10" style="83" bestFit="1" customWidth="1"/>
    <col min="12039" max="12039" width="9.140625" style="83"/>
    <col min="12040" max="12040" width="11.5703125" style="83" customWidth="1"/>
    <col min="12041" max="12041" width="4" style="83" customWidth="1"/>
    <col min="12042" max="12292" width="9.140625" style="83"/>
    <col min="12293" max="12293" width="15.140625" style="83" customWidth="1"/>
    <col min="12294" max="12294" width="10" style="83" bestFit="1" customWidth="1"/>
    <col min="12295" max="12295" width="9.140625" style="83"/>
    <col min="12296" max="12296" width="11.5703125" style="83" customWidth="1"/>
    <col min="12297" max="12297" width="4" style="83" customWidth="1"/>
    <col min="12298" max="12548" width="9.140625" style="83"/>
    <col min="12549" max="12549" width="15.140625" style="83" customWidth="1"/>
    <col min="12550" max="12550" width="10" style="83" bestFit="1" customWidth="1"/>
    <col min="12551" max="12551" width="9.140625" style="83"/>
    <col min="12552" max="12552" width="11.5703125" style="83" customWidth="1"/>
    <col min="12553" max="12553" width="4" style="83" customWidth="1"/>
    <col min="12554" max="12804" width="9.140625" style="83"/>
    <col min="12805" max="12805" width="15.140625" style="83" customWidth="1"/>
    <col min="12806" max="12806" width="10" style="83" bestFit="1" customWidth="1"/>
    <col min="12807" max="12807" width="9.140625" style="83"/>
    <col min="12808" max="12808" width="11.5703125" style="83" customWidth="1"/>
    <col min="12809" max="12809" width="4" style="83" customWidth="1"/>
    <col min="12810" max="13060" width="9.140625" style="83"/>
    <col min="13061" max="13061" width="15.140625" style="83" customWidth="1"/>
    <col min="13062" max="13062" width="10" style="83" bestFit="1" customWidth="1"/>
    <col min="13063" max="13063" width="9.140625" style="83"/>
    <col min="13064" max="13064" width="11.5703125" style="83" customWidth="1"/>
    <col min="13065" max="13065" width="4" style="83" customWidth="1"/>
    <col min="13066" max="13316" width="9.140625" style="83"/>
    <col min="13317" max="13317" width="15.140625" style="83" customWidth="1"/>
    <col min="13318" max="13318" width="10" style="83" bestFit="1" customWidth="1"/>
    <col min="13319" max="13319" width="9.140625" style="83"/>
    <col min="13320" max="13320" width="11.5703125" style="83" customWidth="1"/>
    <col min="13321" max="13321" width="4" style="83" customWidth="1"/>
    <col min="13322" max="13572" width="9.140625" style="83"/>
    <col min="13573" max="13573" width="15.140625" style="83" customWidth="1"/>
    <col min="13574" max="13574" width="10" style="83" bestFit="1" customWidth="1"/>
    <col min="13575" max="13575" width="9.140625" style="83"/>
    <col min="13576" max="13576" width="11.5703125" style="83" customWidth="1"/>
    <col min="13577" max="13577" width="4" style="83" customWidth="1"/>
    <col min="13578" max="13828" width="9.140625" style="83"/>
    <col min="13829" max="13829" width="15.140625" style="83" customWidth="1"/>
    <col min="13830" max="13830" width="10" style="83" bestFit="1" customWidth="1"/>
    <col min="13831" max="13831" width="9.140625" style="83"/>
    <col min="13832" max="13832" width="11.5703125" style="83" customWidth="1"/>
    <col min="13833" max="13833" width="4" style="83" customWidth="1"/>
    <col min="13834" max="14084" width="9.140625" style="83"/>
    <col min="14085" max="14085" width="15.140625" style="83" customWidth="1"/>
    <col min="14086" max="14086" width="10" style="83" bestFit="1" customWidth="1"/>
    <col min="14087" max="14087" width="9.140625" style="83"/>
    <col min="14088" max="14088" width="11.5703125" style="83" customWidth="1"/>
    <col min="14089" max="14089" width="4" style="83" customWidth="1"/>
    <col min="14090" max="14340" width="9.140625" style="83"/>
    <col min="14341" max="14341" width="15.140625" style="83" customWidth="1"/>
    <col min="14342" max="14342" width="10" style="83" bestFit="1" customWidth="1"/>
    <col min="14343" max="14343" width="9.140625" style="83"/>
    <col min="14344" max="14344" width="11.5703125" style="83" customWidth="1"/>
    <col min="14345" max="14345" width="4" style="83" customWidth="1"/>
    <col min="14346" max="14596" width="9.140625" style="83"/>
    <col min="14597" max="14597" width="15.140625" style="83" customWidth="1"/>
    <col min="14598" max="14598" width="10" style="83" bestFit="1" customWidth="1"/>
    <col min="14599" max="14599" width="9.140625" style="83"/>
    <col min="14600" max="14600" width="11.5703125" style="83" customWidth="1"/>
    <col min="14601" max="14601" width="4" style="83" customWidth="1"/>
    <col min="14602" max="14852" width="9.140625" style="83"/>
    <col min="14853" max="14853" width="15.140625" style="83" customWidth="1"/>
    <col min="14854" max="14854" width="10" style="83" bestFit="1" customWidth="1"/>
    <col min="14855" max="14855" width="9.140625" style="83"/>
    <col min="14856" max="14856" width="11.5703125" style="83" customWidth="1"/>
    <col min="14857" max="14857" width="4" style="83" customWidth="1"/>
    <col min="14858" max="15108" width="9.140625" style="83"/>
    <col min="15109" max="15109" width="15.140625" style="83" customWidth="1"/>
    <col min="15110" max="15110" width="10" style="83" bestFit="1" customWidth="1"/>
    <col min="15111" max="15111" width="9.140625" style="83"/>
    <col min="15112" max="15112" width="11.5703125" style="83" customWidth="1"/>
    <col min="15113" max="15113" width="4" style="83" customWidth="1"/>
    <col min="15114" max="15364" width="9.140625" style="83"/>
    <col min="15365" max="15365" width="15.140625" style="83" customWidth="1"/>
    <col min="15366" max="15366" width="10" style="83" bestFit="1" customWidth="1"/>
    <col min="15367" max="15367" width="9.140625" style="83"/>
    <col min="15368" max="15368" width="11.5703125" style="83" customWidth="1"/>
    <col min="15369" max="15369" width="4" style="83" customWidth="1"/>
    <col min="15370" max="15620" width="9.140625" style="83"/>
    <col min="15621" max="15621" width="15.140625" style="83" customWidth="1"/>
    <col min="15622" max="15622" width="10" style="83" bestFit="1" customWidth="1"/>
    <col min="15623" max="15623" width="9.140625" style="83"/>
    <col min="15624" max="15624" width="11.5703125" style="83" customWidth="1"/>
    <col min="15625" max="15625" width="4" style="83" customWidth="1"/>
    <col min="15626" max="15876" width="9.140625" style="83"/>
    <col min="15877" max="15877" width="15.140625" style="83" customWidth="1"/>
    <col min="15878" max="15878" width="10" style="83" bestFit="1" customWidth="1"/>
    <col min="15879" max="15879" width="9.140625" style="83"/>
    <col min="15880" max="15880" width="11.5703125" style="83" customWidth="1"/>
    <col min="15881" max="15881" width="4" style="83" customWidth="1"/>
    <col min="15882" max="16132" width="9.140625" style="83"/>
    <col min="16133" max="16133" width="15.140625" style="83" customWidth="1"/>
    <col min="16134" max="16134" width="10" style="83" bestFit="1" customWidth="1"/>
    <col min="16135" max="16135" width="9.140625" style="83"/>
    <col min="16136" max="16136" width="11.5703125" style="83" customWidth="1"/>
    <col min="16137" max="16137" width="4" style="83" customWidth="1"/>
    <col min="16138" max="16384" width="9.140625" style="83"/>
  </cols>
  <sheetData>
    <row r="1" spans="1:22">
      <c r="A1" s="82" t="s">
        <v>0</v>
      </c>
      <c r="O1" s="82"/>
    </row>
    <row r="2" spans="1:22">
      <c r="A2" s="82"/>
    </row>
    <row r="3" spans="1:22">
      <c r="A3" s="82" t="s">
        <v>1</v>
      </c>
      <c r="M3" s="82"/>
      <c r="O3" s="82"/>
    </row>
    <row r="5" spans="1:22">
      <c r="A5" s="82" t="s">
        <v>2</v>
      </c>
      <c r="O5" s="84"/>
    </row>
    <row r="7" spans="1:22">
      <c r="A7" s="84" t="s">
        <v>186</v>
      </c>
      <c r="M7" s="82"/>
      <c r="R7" s="82"/>
    </row>
    <row r="8" spans="1:22">
      <c r="A8" s="83" t="s">
        <v>187</v>
      </c>
      <c r="M8" s="82"/>
      <c r="R8" s="85"/>
    </row>
    <row r="9" spans="1:22">
      <c r="A9" s="83" t="s">
        <v>188</v>
      </c>
      <c r="R9" s="85"/>
      <c r="V9" s="86"/>
    </row>
    <row r="10" spans="1:22">
      <c r="A10" s="83" t="s">
        <v>189</v>
      </c>
      <c r="O10" s="84"/>
      <c r="R10" s="85"/>
      <c r="V10" s="86"/>
    </row>
    <row r="11" spans="1:22">
      <c r="A11" s="83" t="s">
        <v>190</v>
      </c>
    </row>
    <row r="12" spans="1:22">
      <c r="A12" s="84"/>
    </row>
    <row r="13" spans="1:22">
      <c r="A13" s="82"/>
      <c r="I13" s="87"/>
      <c r="J13" s="87"/>
      <c r="M13" s="82"/>
      <c r="T13" s="88"/>
    </row>
    <row r="14" spans="1:22">
      <c r="A14" s="89" t="s">
        <v>3</v>
      </c>
      <c r="I14" s="90"/>
      <c r="J14" s="90"/>
      <c r="T14" s="88"/>
    </row>
    <row r="15" spans="1:22">
      <c r="A15" s="82"/>
      <c r="O15" s="82"/>
      <c r="T15" s="87"/>
      <c r="U15" s="87"/>
      <c r="V15" s="87"/>
    </row>
    <row r="16" spans="1:22">
      <c r="I16" s="82"/>
      <c r="J16" s="87"/>
      <c r="T16" s="90"/>
      <c r="U16" s="90"/>
      <c r="V16" s="90"/>
    </row>
    <row r="17" spans="1:22">
      <c r="F17" s="87" t="s">
        <v>4</v>
      </c>
      <c r="G17" s="87" t="s">
        <v>5</v>
      </c>
      <c r="H17" s="87" t="s">
        <v>6</v>
      </c>
      <c r="I17" s="87"/>
      <c r="J17" s="87"/>
      <c r="M17" s="87"/>
      <c r="N17" s="87"/>
      <c r="O17" s="82"/>
    </row>
    <row r="18" spans="1:22">
      <c r="F18" s="87" t="s">
        <v>7</v>
      </c>
      <c r="G18" s="87" t="s">
        <v>7</v>
      </c>
      <c r="H18" s="87" t="s">
        <v>7</v>
      </c>
      <c r="I18" s="87"/>
      <c r="J18" s="87"/>
      <c r="M18" s="87"/>
      <c r="N18" s="87"/>
      <c r="T18" s="87"/>
      <c r="U18" s="82"/>
      <c r="V18" s="87"/>
    </row>
    <row r="19" spans="1:22">
      <c r="A19" s="82" t="s">
        <v>8</v>
      </c>
      <c r="I19" s="87"/>
      <c r="J19" s="87"/>
      <c r="M19" s="87"/>
      <c r="N19" s="87"/>
      <c r="T19" s="87"/>
      <c r="U19" s="82"/>
      <c r="V19" s="87"/>
    </row>
    <row r="20" spans="1:22">
      <c r="A20" s="82"/>
      <c r="I20" s="87"/>
      <c r="J20" s="87"/>
      <c r="M20" s="87"/>
      <c r="N20" s="87"/>
      <c r="T20" s="87"/>
      <c r="U20" s="82"/>
      <c r="V20" s="87"/>
    </row>
    <row r="21" spans="1:22">
      <c r="A21" s="85" t="s">
        <v>9</v>
      </c>
      <c r="F21" s="91">
        <v>217408.28</v>
      </c>
      <c r="G21" s="91">
        <v>211076</v>
      </c>
      <c r="H21" s="91">
        <v>204928</v>
      </c>
      <c r="I21" s="86"/>
      <c r="N21" s="86"/>
      <c r="O21" s="82"/>
      <c r="U21" s="82"/>
      <c r="V21" s="87"/>
    </row>
    <row r="22" spans="1:22">
      <c r="A22" s="85" t="s">
        <v>10</v>
      </c>
      <c r="F22" s="91">
        <v>127500</v>
      </c>
      <c r="G22" s="91">
        <v>127500</v>
      </c>
      <c r="H22" s="91">
        <v>127500</v>
      </c>
      <c r="I22" s="86"/>
      <c r="N22" s="86"/>
      <c r="O22" s="84"/>
      <c r="P22" s="84"/>
      <c r="Q22" s="84"/>
      <c r="R22" s="84"/>
      <c r="S22" s="84"/>
      <c r="T22" s="84"/>
      <c r="U22" s="84"/>
      <c r="V22" s="92"/>
    </row>
    <row r="23" spans="1:22">
      <c r="A23" s="85" t="s">
        <v>11</v>
      </c>
      <c r="F23" s="91">
        <v>10609</v>
      </c>
      <c r="G23" s="91">
        <v>10300</v>
      </c>
      <c r="H23" s="91">
        <v>10000</v>
      </c>
      <c r="I23" s="93"/>
      <c r="N23" s="93"/>
      <c r="O23" s="85"/>
      <c r="U23" s="86"/>
      <c r="V23" s="86"/>
    </row>
    <row r="24" spans="1:22">
      <c r="A24" s="85"/>
      <c r="F24" s="91"/>
      <c r="G24" s="94"/>
      <c r="H24" s="94"/>
      <c r="I24" s="93"/>
      <c r="N24" s="93"/>
      <c r="O24" s="85"/>
      <c r="U24" s="86"/>
      <c r="V24" s="86"/>
    </row>
    <row r="25" spans="1:22">
      <c r="A25" s="82" t="s">
        <v>12</v>
      </c>
      <c r="F25" s="91"/>
      <c r="G25" s="91"/>
      <c r="H25" s="91"/>
      <c r="I25" s="86"/>
      <c r="O25" s="85"/>
      <c r="U25" s="93"/>
      <c r="V25" s="93"/>
    </row>
    <row r="26" spans="1:22">
      <c r="A26" s="85" t="s">
        <v>13</v>
      </c>
      <c r="F26" s="91">
        <v>850.78</v>
      </c>
      <c r="G26" s="91">
        <v>826</v>
      </c>
      <c r="H26" s="91">
        <v>802</v>
      </c>
      <c r="I26" s="86"/>
      <c r="N26" s="86"/>
      <c r="O26" s="85"/>
      <c r="U26" s="93"/>
      <c r="V26" s="93"/>
    </row>
    <row r="27" spans="1:22">
      <c r="A27" s="85" t="s">
        <v>14</v>
      </c>
      <c r="F27" s="91">
        <v>82406.179999999993</v>
      </c>
      <c r="G27" s="91">
        <v>116506</v>
      </c>
      <c r="H27" s="91">
        <v>114176</v>
      </c>
      <c r="I27" s="86"/>
      <c r="N27" s="86"/>
      <c r="O27" s="82"/>
      <c r="U27" s="86"/>
      <c r="V27" s="86"/>
    </row>
    <row r="28" spans="1:22">
      <c r="A28" s="85" t="s">
        <v>15</v>
      </c>
      <c r="F28" s="91">
        <v>2273.21</v>
      </c>
      <c r="G28" s="91">
        <v>2207</v>
      </c>
      <c r="H28" s="91">
        <v>2143</v>
      </c>
      <c r="I28" s="86"/>
      <c r="O28" s="85"/>
      <c r="U28" s="86"/>
      <c r="V28" s="86"/>
    </row>
    <row r="29" spans="1:22">
      <c r="F29" s="91"/>
      <c r="G29" s="94"/>
      <c r="H29" s="94"/>
      <c r="I29" s="86"/>
      <c r="J29" s="95"/>
      <c r="O29" s="85"/>
      <c r="U29" s="86"/>
      <c r="V29" s="86"/>
    </row>
    <row r="30" spans="1:22">
      <c r="A30" s="82" t="s">
        <v>16</v>
      </c>
      <c r="F30" s="91"/>
      <c r="G30" s="91"/>
      <c r="H30" s="91"/>
      <c r="I30" s="86"/>
      <c r="M30" s="86"/>
      <c r="U30" s="86"/>
      <c r="V30" s="86"/>
    </row>
    <row r="31" spans="1:22">
      <c r="A31" s="85" t="s">
        <v>17</v>
      </c>
      <c r="F31" s="91">
        <v>23488.12</v>
      </c>
      <c r="G31" s="91">
        <v>22804</v>
      </c>
      <c r="H31" s="91">
        <v>22140</v>
      </c>
      <c r="I31" s="86"/>
      <c r="N31" s="86"/>
      <c r="O31" s="82"/>
      <c r="U31" s="86"/>
      <c r="V31" s="86"/>
    </row>
    <row r="32" spans="1:22">
      <c r="A32" s="85" t="s">
        <v>18</v>
      </c>
      <c r="F32" s="91">
        <v>1136.0899999999999</v>
      </c>
      <c r="G32" s="91">
        <v>1103</v>
      </c>
      <c r="H32" s="91">
        <v>1071</v>
      </c>
      <c r="I32" s="86"/>
      <c r="N32" s="86"/>
      <c r="O32" s="85"/>
      <c r="U32" s="86"/>
      <c r="V32" s="86"/>
    </row>
    <row r="33" spans="1:22">
      <c r="A33" s="85" t="s">
        <v>19</v>
      </c>
      <c r="F33" s="91">
        <v>1170.08</v>
      </c>
      <c r="G33" s="91">
        <v>1136</v>
      </c>
      <c r="H33" s="91">
        <v>1103</v>
      </c>
      <c r="I33" s="86"/>
      <c r="N33" s="86"/>
      <c r="O33" s="85"/>
      <c r="U33" s="86"/>
      <c r="V33" s="86"/>
    </row>
    <row r="34" spans="1:22">
      <c r="F34" s="91"/>
      <c r="G34" s="94"/>
      <c r="H34" s="94"/>
      <c r="I34" s="86"/>
      <c r="O34" s="85"/>
      <c r="U34" s="86"/>
      <c r="V34" s="86"/>
    </row>
    <row r="35" spans="1:22">
      <c r="A35" s="82" t="s">
        <v>20</v>
      </c>
      <c r="F35" s="91"/>
      <c r="G35" s="91"/>
      <c r="H35" s="91"/>
      <c r="I35" s="86"/>
      <c r="U35" s="86"/>
      <c r="V35" s="86"/>
    </row>
    <row r="36" spans="1:22">
      <c r="A36" s="84"/>
      <c r="F36" s="91"/>
      <c r="G36" s="91"/>
      <c r="H36" s="91"/>
      <c r="I36" s="86"/>
      <c r="M36" s="86"/>
      <c r="O36" s="82"/>
      <c r="P36" s="82"/>
      <c r="U36" s="86"/>
      <c r="V36" s="86"/>
    </row>
    <row r="37" spans="1:22" s="84" customFormat="1">
      <c r="A37" s="85" t="s">
        <v>21</v>
      </c>
      <c r="F37" s="96">
        <v>1</v>
      </c>
      <c r="G37" s="96">
        <v>5000</v>
      </c>
      <c r="H37" s="96">
        <v>5000</v>
      </c>
      <c r="N37" s="92"/>
      <c r="O37" s="83"/>
      <c r="P37" s="83"/>
      <c r="Q37" s="83"/>
      <c r="R37" s="83"/>
      <c r="S37" s="83"/>
      <c r="T37" s="87"/>
      <c r="U37" s="82"/>
      <c r="V37" s="87"/>
    </row>
    <row r="38" spans="1:22">
      <c r="A38" s="85" t="s">
        <v>22</v>
      </c>
      <c r="F38" s="91">
        <v>1</v>
      </c>
      <c r="G38" s="91">
        <v>1</v>
      </c>
      <c r="H38" s="91">
        <v>1</v>
      </c>
      <c r="I38" s="86"/>
      <c r="M38" s="86"/>
      <c r="N38" s="86"/>
      <c r="O38" s="85"/>
      <c r="U38" s="86"/>
      <c r="V38" s="86"/>
    </row>
    <row r="39" spans="1:22">
      <c r="A39" s="85" t="s">
        <v>23</v>
      </c>
      <c r="F39" s="91">
        <v>1</v>
      </c>
      <c r="G39" s="91">
        <v>1</v>
      </c>
      <c r="H39" s="91">
        <v>1</v>
      </c>
      <c r="I39" s="86"/>
      <c r="M39" s="86"/>
      <c r="O39" s="85"/>
      <c r="U39" s="86"/>
      <c r="V39" s="86"/>
    </row>
    <row r="40" spans="1:22">
      <c r="A40" s="85" t="s">
        <v>24</v>
      </c>
      <c r="F40" s="91">
        <v>1</v>
      </c>
      <c r="G40" s="91">
        <v>1</v>
      </c>
      <c r="H40" s="91">
        <v>1</v>
      </c>
      <c r="I40" s="86"/>
      <c r="N40" s="86"/>
      <c r="O40" s="85"/>
      <c r="P40" s="85"/>
      <c r="U40" s="86"/>
      <c r="V40" s="86"/>
    </row>
    <row r="41" spans="1:22">
      <c r="A41" s="85" t="s">
        <v>25</v>
      </c>
      <c r="F41" s="91">
        <v>1</v>
      </c>
      <c r="G41" s="91">
        <v>1</v>
      </c>
      <c r="H41" s="91">
        <v>1</v>
      </c>
      <c r="I41" s="86"/>
      <c r="N41" s="86"/>
      <c r="O41" s="85"/>
      <c r="P41" s="85"/>
      <c r="T41" s="86"/>
    </row>
    <row r="42" spans="1:22">
      <c r="A42" s="85" t="s">
        <v>26</v>
      </c>
      <c r="F42" s="91">
        <v>1</v>
      </c>
      <c r="G42" s="91">
        <v>1</v>
      </c>
      <c r="H42" s="91">
        <v>1</v>
      </c>
      <c r="I42" s="86"/>
      <c r="N42" s="86"/>
      <c r="O42" s="85"/>
      <c r="P42" s="85"/>
      <c r="T42" s="86"/>
    </row>
    <row r="43" spans="1:22">
      <c r="A43" s="85" t="s">
        <v>27</v>
      </c>
      <c r="F43" s="91">
        <v>1</v>
      </c>
      <c r="G43" s="91">
        <v>1</v>
      </c>
      <c r="H43" s="91">
        <v>1</v>
      </c>
      <c r="I43" s="86"/>
      <c r="N43" s="86"/>
      <c r="O43" s="85"/>
      <c r="U43" s="86"/>
      <c r="V43" s="86"/>
    </row>
    <row r="44" spans="1:22">
      <c r="A44" s="85" t="s">
        <v>28</v>
      </c>
      <c r="F44" s="91">
        <v>1</v>
      </c>
      <c r="G44" s="91">
        <v>1</v>
      </c>
      <c r="H44" s="91">
        <v>1</v>
      </c>
      <c r="I44" s="86"/>
      <c r="N44" s="86"/>
      <c r="O44" s="85"/>
      <c r="U44" s="86"/>
      <c r="V44" s="86"/>
    </row>
    <row r="45" spans="1:22">
      <c r="A45" s="85" t="s">
        <v>29</v>
      </c>
      <c r="F45" s="91">
        <v>1</v>
      </c>
      <c r="G45" s="91">
        <v>1</v>
      </c>
      <c r="H45" s="91">
        <v>1</v>
      </c>
      <c r="I45" s="86"/>
      <c r="N45" s="86"/>
      <c r="O45" s="85"/>
      <c r="U45" s="86"/>
      <c r="V45" s="86"/>
    </row>
    <row r="46" spans="1:22">
      <c r="A46" s="85" t="s">
        <v>30</v>
      </c>
      <c r="F46" s="91">
        <v>6792.85</v>
      </c>
      <c r="G46" s="91">
        <v>6595</v>
      </c>
      <c r="H46" s="91">
        <v>6430</v>
      </c>
      <c r="I46" s="86"/>
      <c r="M46" s="86"/>
      <c r="O46" s="85"/>
      <c r="U46" s="86"/>
      <c r="V46" s="86"/>
    </row>
    <row r="47" spans="1:22">
      <c r="A47" s="85" t="s">
        <v>31</v>
      </c>
      <c r="F47" s="91">
        <v>568.55999999999995</v>
      </c>
      <c r="G47" s="91">
        <v>552</v>
      </c>
      <c r="H47" s="91">
        <v>536</v>
      </c>
      <c r="I47" s="86"/>
      <c r="M47" s="86"/>
      <c r="O47" s="85"/>
      <c r="U47" s="86"/>
      <c r="V47" s="86"/>
    </row>
    <row r="48" spans="1:22">
      <c r="A48" s="85"/>
      <c r="F48" s="91"/>
      <c r="G48" s="91"/>
      <c r="H48" s="91"/>
      <c r="I48" s="86"/>
      <c r="O48" s="85"/>
      <c r="U48" s="86"/>
      <c r="V48" s="86"/>
    </row>
    <row r="49" spans="1:22" ht="15.75" thickBot="1">
      <c r="A49" s="82" t="s">
        <v>32</v>
      </c>
      <c r="F49" s="97">
        <f>SUM(F21:F48)</f>
        <v>474212.15000000008</v>
      </c>
      <c r="G49" s="97">
        <f>SUM(G21:G48)</f>
        <v>505613</v>
      </c>
      <c r="H49" s="97">
        <f>SUM(H21:H48)</f>
        <v>495837</v>
      </c>
      <c r="I49" s="99"/>
      <c r="J49" s="99"/>
      <c r="K49" s="98"/>
      <c r="O49" s="85"/>
      <c r="U49" s="86"/>
      <c r="V49" s="86"/>
    </row>
    <row r="50" spans="1:22" ht="15.75" thickTop="1">
      <c r="A50" s="82"/>
      <c r="G50" s="99"/>
      <c r="H50" s="99"/>
      <c r="I50" s="99"/>
      <c r="J50" s="99"/>
      <c r="K50" s="98"/>
      <c r="M50" s="82"/>
      <c r="U50" s="86"/>
      <c r="V50" s="86"/>
    </row>
    <row r="51" spans="1:22">
      <c r="A51" s="82"/>
      <c r="G51" s="99"/>
      <c r="H51" s="99"/>
      <c r="I51" s="99"/>
      <c r="J51" s="99"/>
      <c r="K51" s="98"/>
      <c r="M51" s="85"/>
      <c r="S51" s="100"/>
      <c r="T51" s="100"/>
      <c r="U51" s="93"/>
      <c r="V51" s="93"/>
    </row>
    <row r="52" spans="1:22">
      <c r="H52" s="82"/>
      <c r="I52" s="86"/>
      <c r="J52" s="86"/>
      <c r="M52" s="85"/>
      <c r="Q52" s="86"/>
      <c r="S52" s="100"/>
      <c r="T52" s="100"/>
      <c r="U52" s="93"/>
      <c r="V52" s="93"/>
    </row>
    <row r="53" spans="1:22">
      <c r="A53" s="82"/>
      <c r="I53" s="86"/>
      <c r="J53" s="86"/>
      <c r="M53" s="85"/>
      <c r="Q53" s="86"/>
      <c r="S53" s="100"/>
      <c r="T53" s="99"/>
      <c r="U53" s="99"/>
      <c r="V53" s="99"/>
    </row>
    <row r="54" spans="1:22">
      <c r="A54" s="85"/>
      <c r="I54" s="86"/>
      <c r="J54" s="86"/>
      <c r="S54" s="100"/>
      <c r="T54" s="100"/>
      <c r="U54" s="100"/>
      <c r="V54" s="100"/>
    </row>
    <row r="55" spans="1:22">
      <c r="A55" s="85"/>
      <c r="E55" s="86"/>
      <c r="I55" s="86"/>
      <c r="J55" s="86"/>
      <c r="S55" s="100"/>
      <c r="T55" s="100"/>
      <c r="U55" s="100"/>
      <c r="V55" s="100"/>
    </row>
    <row r="56" spans="1:22">
      <c r="A56" s="85"/>
      <c r="E56" s="86"/>
      <c r="I56" s="86"/>
      <c r="J56" s="86"/>
    </row>
    <row r="57" spans="1:22">
      <c r="I57" s="86"/>
      <c r="J57" s="86"/>
    </row>
    <row r="58" spans="1:22">
      <c r="I58" s="86"/>
      <c r="J58" s="86"/>
    </row>
    <row r="59" spans="1:22">
      <c r="I59" s="86"/>
      <c r="J59" s="86"/>
    </row>
    <row r="60" spans="1:22">
      <c r="I60" s="86"/>
      <c r="J60" s="86"/>
    </row>
    <row r="61" spans="1:22">
      <c r="I61" s="86"/>
      <c r="J61" s="86"/>
    </row>
    <row r="62" spans="1:22">
      <c r="I62" s="86"/>
      <c r="J62" s="86"/>
    </row>
    <row r="63" spans="1:22">
      <c r="I63" s="86"/>
      <c r="J63" s="86"/>
    </row>
    <row r="64" spans="1:22">
      <c r="I64" s="86"/>
      <c r="J64" s="86"/>
    </row>
    <row r="65" spans="9:10">
      <c r="I65" s="86"/>
      <c r="J65" s="86"/>
    </row>
    <row r="66" spans="9:10">
      <c r="I66" s="86"/>
      <c r="J66" s="86"/>
    </row>
    <row r="67" spans="9:10">
      <c r="I67" s="86"/>
      <c r="J67" s="86"/>
    </row>
    <row r="68" spans="9:10">
      <c r="I68" s="86"/>
      <c r="J68" s="86"/>
    </row>
    <row r="69" spans="9:10">
      <c r="I69" s="86"/>
      <c r="J69" s="86"/>
    </row>
    <row r="70" spans="9:10">
      <c r="I70" s="86"/>
      <c r="J70" s="86"/>
    </row>
    <row r="71" spans="9:10">
      <c r="I71" s="86"/>
      <c r="J71" s="86"/>
    </row>
    <row r="72" spans="9:10">
      <c r="I72" s="86"/>
      <c r="J72" s="86"/>
    </row>
    <row r="73" spans="9:10">
      <c r="I73" s="86"/>
      <c r="J73" s="86"/>
    </row>
    <row r="74" spans="9:10">
      <c r="I74" s="86"/>
      <c r="J74" s="86"/>
    </row>
    <row r="75" spans="9:10">
      <c r="I75" s="86"/>
      <c r="J75" s="86"/>
    </row>
    <row r="76" spans="9:10">
      <c r="I76" s="86"/>
      <c r="J76" s="86"/>
    </row>
    <row r="77" spans="9:10">
      <c r="I77" s="86"/>
      <c r="J77" s="86"/>
    </row>
    <row r="78" spans="9:10">
      <c r="I78" s="86"/>
      <c r="J78" s="86"/>
    </row>
    <row r="79" spans="9:10">
      <c r="I79" s="86"/>
      <c r="J79" s="86"/>
    </row>
    <row r="80" spans="9:10">
      <c r="I80" s="86"/>
      <c r="J80" s="86"/>
    </row>
    <row r="81" spans="9:10">
      <c r="I81" s="86"/>
      <c r="J81" s="86"/>
    </row>
    <row r="82" spans="9:10">
      <c r="I82" s="86"/>
      <c r="J82" s="86"/>
    </row>
    <row r="83" spans="9:10">
      <c r="I83" s="86"/>
      <c r="J83" s="86"/>
    </row>
    <row r="84" spans="9:10">
      <c r="I84" s="86"/>
      <c r="J84" s="86"/>
    </row>
    <row r="85" spans="9:10">
      <c r="I85" s="86"/>
      <c r="J85" s="86"/>
    </row>
    <row r="86" spans="9:10">
      <c r="I86" s="86"/>
      <c r="J86" s="86"/>
    </row>
    <row r="87" spans="9:10">
      <c r="I87" s="86"/>
      <c r="J87" s="86"/>
    </row>
    <row r="88" spans="9:10">
      <c r="I88" s="86"/>
      <c r="J88" s="86"/>
    </row>
    <row r="89" spans="9:10">
      <c r="I89" s="86"/>
      <c r="J89" s="86"/>
    </row>
    <row r="90" spans="9:10">
      <c r="I90" s="86"/>
      <c r="J90" s="86"/>
    </row>
    <row r="91" spans="9:10">
      <c r="I91" s="86"/>
      <c r="J91" s="86"/>
    </row>
    <row r="92" spans="9:10">
      <c r="I92" s="86"/>
      <c r="J92" s="86"/>
    </row>
    <row r="93" spans="9:10">
      <c r="I93" s="86"/>
      <c r="J93" s="86"/>
    </row>
    <row r="94" spans="9:10">
      <c r="I94" s="86"/>
      <c r="J94" s="86"/>
    </row>
    <row r="95" spans="9:10">
      <c r="I95" s="86"/>
      <c r="J95" s="86"/>
    </row>
    <row r="96" spans="9:10">
      <c r="I96" s="86"/>
      <c r="J96" s="86"/>
    </row>
    <row r="97" spans="9:10">
      <c r="I97" s="86"/>
      <c r="J97" s="86"/>
    </row>
    <row r="98" spans="9:10">
      <c r="I98" s="86"/>
      <c r="J98" s="86"/>
    </row>
    <row r="99" spans="9:10">
      <c r="I99" s="86"/>
      <c r="J99" s="86"/>
    </row>
    <row r="100" spans="9:10">
      <c r="I100" s="86"/>
      <c r="J100" s="86"/>
    </row>
    <row r="101" spans="9:10">
      <c r="I101" s="86"/>
      <c r="J101" s="86"/>
    </row>
    <row r="102" spans="9:10">
      <c r="I102" s="86"/>
      <c r="J102" s="86"/>
    </row>
    <row r="103" spans="9:10">
      <c r="I103" s="86"/>
      <c r="J103" s="86"/>
    </row>
    <row r="104" spans="9:10">
      <c r="I104" s="86"/>
      <c r="J104" s="86"/>
    </row>
    <row r="105" spans="9:10">
      <c r="I105" s="86"/>
      <c r="J105" s="86"/>
    </row>
    <row r="106" spans="9:10">
      <c r="I106" s="86"/>
      <c r="J106" s="86"/>
    </row>
    <row r="107" spans="9:10">
      <c r="I107" s="86"/>
      <c r="J107" s="86"/>
    </row>
    <row r="108" spans="9:10">
      <c r="I108" s="86"/>
      <c r="J108" s="86"/>
    </row>
    <row r="109" spans="9:10">
      <c r="I109" s="86"/>
      <c r="J109" s="86"/>
    </row>
    <row r="110" spans="9:10">
      <c r="I110" s="86"/>
      <c r="J110" s="86"/>
    </row>
    <row r="111" spans="9:10">
      <c r="I111" s="86"/>
      <c r="J111" s="86"/>
    </row>
    <row r="112" spans="9:10">
      <c r="I112" s="86"/>
      <c r="J112" s="86"/>
    </row>
    <row r="113" spans="9:10">
      <c r="I113" s="86"/>
      <c r="J113" s="86"/>
    </row>
    <row r="114" spans="9:10">
      <c r="I114" s="86"/>
      <c r="J114" s="86"/>
    </row>
    <row r="115" spans="9:10">
      <c r="I115" s="86"/>
      <c r="J115" s="86"/>
    </row>
    <row r="116" spans="9:10">
      <c r="I116" s="86"/>
      <c r="J116" s="86"/>
    </row>
    <row r="117" spans="9:10">
      <c r="I117" s="86"/>
      <c r="J117" s="86"/>
    </row>
    <row r="118" spans="9:10">
      <c r="I118" s="86"/>
      <c r="J118" s="86"/>
    </row>
    <row r="119" spans="9:10">
      <c r="I119" s="86"/>
      <c r="J119" s="86"/>
    </row>
    <row r="120" spans="9:10">
      <c r="I120" s="86"/>
      <c r="J120" s="86"/>
    </row>
    <row r="121" spans="9:10">
      <c r="I121" s="86"/>
      <c r="J121" s="86"/>
    </row>
    <row r="122" spans="9:10">
      <c r="I122" s="86"/>
      <c r="J122" s="86"/>
    </row>
    <row r="123" spans="9:10">
      <c r="I123" s="86"/>
      <c r="J123" s="86"/>
    </row>
    <row r="124" spans="9:10">
      <c r="I124" s="86"/>
      <c r="J124" s="86"/>
    </row>
    <row r="125" spans="9:10">
      <c r="I125" s="86"/>
      <c r="J125" s="86"/>
    </row>
    <row r="126" spans="9:10">
      <c r="I126" s="86"/>
      <c r="J126" s="86"/>
    </row>
    <row r="127" spans="9:10">
      <c r="I127" s="86"/>
      <c r="J127" s="86"/>
    </row>
    <row r="128" spans="9:10">
      <c r="I128" s="86"/>
      <c r="J128" s="86"/>
    </row>
    <row r="129" spans="9:10">
      <c r="I129" s="86"/>
      <c r="J129" s="86"/>
    </row>
    <row r="130" spans="9:10">
      <c r="I130" s="86"/>
      <c r="J130" s="86"/>
    </row>
    <row r="131" spans="9:10">
      <c r="I131" s="86"/>
      <c r="J131" s="86"/>
    </row>
    <row r="132" spans="9:10">
      <c r="I132" s="86"/>
      <c r="J132" s="86"/>
    </row>
    <row r="133" spans="9:10">
      <c r="I133" s="86"/>
      <c r="J133" s="86"/>
    </row>
    <row r="134" spans="9:10">
      <c r="I134" s="86"/>
      <c r="J134" s="86"/>
    </row>
    <row r="135" spans="9:10">
      <c r="I135" s="86"/>
      <c r="J135" s="86"/>
    </row>
    <row r="136" spans="9:10">
      <c r="I136" s="86"/>
      <c r="J136" s="86"/>
    </row>
    <row r="137" spans="9:10">
      <c r="I137" s="86"/>
      <c r="J137" s="86"/>
    </row>
    <row r="138" spans="9:10">
      <c r="I138" s="86"/>
      <c r="J138" s="86"/>
    </row>
    <row r="139" spans="9:10">
      <c r="I139" s="86"/>
      <c r="J139" s="86"/>
    </row>
    <row r="140" spans="9:10">
      <c r="I140" s="86"/>
      <c r="J140" s="86"/>
    </row>
    <row r="141" spans="9:10">
      <c r="I141" s="86"/>
      <c r="J141" s="86"/>
    </row>
    <row r="142" spans="9:10">
      <c r="I142" s="86"/>
      <c r="J142" s="86"/>
    </row>
    <row r="143" spans="9:10">
      <c r="I143" s="86"/>
      <c r="J143" s="86"/>
    </row>
    <row r="144" spans="9:10">
      <c r="I144" s="86"/>
      <c r="J144" s="86"/>
    </row>
    <row r="145" spans="9:10">
      <c r="I145" s="86"/>
      <c r="J145" s="86"/>
    </row>
    <row r="146" spans="9:10">
      <c r="I146" s="86"/>
      <c r="J146" s="86"/>
    </row>
    <row r="147" spans="9:10">
      <c r="I147" s="86"/>
      <c r="J147" s="86"/>
    </row>
    <row r="148" spans="9:10">
      <c r="I148" s="86"/>
      <c r="J148" s="86"/>
    </row>
    <row r="149" spans="9:10">
      <c r="I149" s="86"/>
      <c r="J149" s="86"/>
    </row>
    <row r="150" spans="9:10">
      <c r="I150" s="86"/>
      <c r="J150" s="86"/>
    </row>
    <row r="151" spans="9:10">
      <c r="I151" s="86"/>
      <c r="J151" s="86"/>
    </row>
    <row r="152" spans="9:10">
      <c r="I152" s="86"/>
      <c r="J152" s="86"/>
    </row>
    <row r="153" spans="9:10">
      <c r="I153" s="86"/>
      <c r="J153" s="86"/>
    </row>
    <row r="154" spans="9:10">
      <c r="I154" s="86"/>
      <c r="J154" s="86"/>
    </row>
    <row r="155" spans="9:10">
      <c r="I155" s="86"/>
      <c r="J155" s="86"/>
    </row>
    <row r="156" spans="9:10">
      <c r="I156" s="86"/>
      <c r="J156" s="86"/>
    </row>
    <row r="157" spans="9:10">
      <c r="I157" s="86"/>
      <c r="J157" s="86"/>
    </row>
    <row r="158" spans="9:10">
      <c r="I158" s="86"/>
      <c r="J158" s="86"/>
    </row>
    <row r="159" spans="9:10">
      <c r="I159" s="86"/>
      <c r="J159" s="86"/>
    </row>
    <row r="160" spans="9:10">
      <c r="I160" s="86"/>
      <c r="J160" s="86"/>
    </row>
    <row r="161" spans="9:10">
      <c r="I161" s="86"/>
      <c r="J161" s="86"/>
    </row>
    <row r="162" spans="9:10">
      <c r="I162" s="86"/>
      <c r="J162" s="86"/>
    </row>
    <row r="163" spans="9:10">
      <c r="I163" s="86"/>
      <c r="J163" s="86"/>
    </row>
    <row r="164" spans="9:10">
      <c r="I164" s="86"/>
      <c r="J164" s="86"/>
    </row>
    <row r="165" spans="9:10">
      <c r="I165" s="86"/>
      <c r="J165" s="86"/>
    </row>
    <row r="166" spans="9:10">
      <c r="I166" s="86"/>
      <c r="J166" s="86"/>
    </row>
    <row r="167" spans="9:10">
      <c r="I167" s="86"/>
      <c r="J167" s="86"/>
    </row>
    <row r="168" spans="9:10">
      <c r="I168" s="86"/>
      <c r="J168" s="86"/>
    </row>
    <row r="169" spans="9:10">
      <c r="I169" s="86"/>
      <c r="J169" s="86"/>
    </row>
    <row r="170" spans="9:10">
      <c r="I170" s="86"/>
      <c r="J170" s="86"/>
    </row>
    <row r="171" spans="9:10">
      <c r="I171" s="86"/>
      <c r="J171" s="86"/>
    </row>
    <row r="172" spans="9:10">
      <c r="I172" s="86"/>
      <c r="J172" s="86"/>
    </row>
    <row r="173" spans="9:10">
      <c r="I173" s="86"/>
      <c r="J173" s="86"/>
    </row>
    <row r="174" spans="9:10">
      <c r="I174" s="86"/>
      <c r="J174" s="86"/>
    </row>
    <row r="175" spans="9:10">
      <c r="I175" s="86"/>
      <c r="J175" s="86"/>
    </row>
    <row r="176" spans="9:10">
      <c r="I176" s="86"/>
      <c r="J176" s="86"/>
    </row>
    <row r="177" spans="9:10">
      <c r="I177" s="86"/>
      <c r="J177" s="86"/>
    </row>
    <row r="178" spans="9:10">
      <c r="I178" s="86"/>
      <c r="J178" s="86"/>
    </row>
    <row r="179" spans="9:10">
      <c r="I179" s="86"/>
      <c r="J179" s="86"/>
    </row>
    <row r="180" spans="9:10">
      <c r="I180" s="86"/>
      <c r="J180" s="86"/>
    </row>
    <row r="181" spans="9:10">
      <c r="I181" s="86"/>
      <c r="J181" s="86"/>
    </row>
    <row r="182" spans="9:10">
      <c r="I182" s="86"/>
      <c r="J182" s="86"/>
    </row>
    <row r="183" spans="9:10">
      <c r="I183" s="86"/>
      <c r="J183" s="86"/>
    </row>
    <row r="184" spans="9:10">
      <c r="I184" s="86"/>
      <c r="J184" s="86"/>
    </row>
    <row r="185" spans="9:10">
      <c r="I185" s="86"/>
      <c r="J185" s="86"/>
    </row>
    <row r="186" spans="9:10">
      <c r="I186" s="86"/>
      <c r="J186" s="86"/>
    </row>
    <row r="187" spans="9:10">
      <c r="I187" s="86"/>
      <c r="J187" s="86"/>
    </row>
    <row r="188" spans="9:10">
      <c r="I188" s="86"/>
      <c r="J188" s="86"/>
    </row>
    <row r="189" spans="9:10">
      <c r="I189" s="86"/>
      <c r="J189" s="86"/>
    </row>
    <row r="190" spans="9:10">
      <c r="I190" s="86"/>
      <c r="J190" s="86"/>
    </row>
    <row r="191" spans="9:10">
      <c r="I191" s="86"/>
      <c r="J191" s="86"/>
    </row>
    <row r="192" spans="9:10">
      <c r="I192" s="86"/>
      <c r="J192" s="86"/>
    </row>
    <row r="193" spans="9:10">
      <c r="I193" s="86"/>
      <c r="J193" s="86"/>
    </row>
    <row r="194" spans="9:10">
      <c r="I194" s="86"/>
      <c r="J194" s="86"/>
    </row>
    <row r="195" spans="9:10">
      <c r="I195" s="86"/>
      <c r="J195" s="86"/>
    </row>
    <row r="196" spans="9:10">
      <c r="I196" s="86"/>
      <c r="J196" s="86"/>
    </row>
    <row r="197" spans="9:10">
      <c r="I197" s="86"/>
      <c r="J197" s="86"/>
    </row>
    <row r="198" spans="9:10">
      <c r="I198" s="86"/>
      <c r="J198" s="86"/>
    </row>
    <row r="199" spans="9:10">
      <c r="I199" s="86"/>
      <c r="J199" s="86"/>
    </row>
    <row r="200" spans="9:10">
      <c r="I200" s="86"/>
      <c r="J200" s="86"/>
    </row>
    <row r="201" spans="9:10">
      <c r="I201" s="86"/>
      <c r="J201" s="86"/>
    </row>
    <row r="202" spans="9:10">
      <c r="I202" s="86"/>
      <c r="J202" s="86"/>
    </row>
    <row r="203" spans="9:10">
      <c r="I203" s="86"/>
      <c r="J203" s="86"/>
    </row>
    <row r="204" spans="9:10">
      <c r="I204" s="86"/>
      <c r="J204" s="86"/>
    </row>
    <row r="205" spans="9:10">
      <c r="I205" s="86"/>
      <c r="J205" s="86"/>
    </row>
    <row r="206" spans="9:10">
      <c r="I206" s="86"/>
      <c r="J206" s="86"/>
    </row>
    <row r="207" spans="9:10">
      <c r="I207" s="86"/>
      <c r="J207" s="86"/>
    </row>
    <row r="208" spans="9:10">
      <c r="I208" s="86"/>
      <c r="J208" s="86"/>
    </row>
    <row r="209" spans="9:10">
      <c r="I209" s="86"/>
      <c r="J209" s="86"/>
    </row>
    <row r="210" spans="9:10">
      <c r="I210" s="86"/>
      <c r="J210" s="86"/>
    </row>
    <row r="211" spans="9:10">
      <c r="I211" s="86"/>
      <c r="J211" s="86"/>
    </row>
    <row r="212" spans="9:10">
      <c r="I212" s="86"/>
      <c r="J212" s="86"/>
    </row>
    <row r="213" spans="9:10">
      <c r="I213" s="86"/>
      <c r="J213" s="86"/>
    </row>
    <row r="214" spans="9:10">
      <c r="I214" s="86"/>
      <c r="J214" s="86"/>
    </row>
    <row r="215" spans="9:10">
      <c r="I215" s="86"/>
      <c r="J215" s="86"/>
    </row>
    <row r="216" spans="9:10">
      <c r="I216" s="86"/>
      <c r="J216" s="86"/>
    </row>
    <row r="217" spans="9:10">
      <c r="I217" s="86"/>
      <c r="J217" s="86"/>
    </row>
    <row r="218" spans="9:10">
      <c r="I218" s="86"/>
      <c r="J218" s="86"/>
    </row>
    <row r="219" spans="9:10">
      <c r="I219" s="86"/>
      <c r="J219" s="86"/>
    </row>
    <row r="220" spans="9:10">
      <c r="I220" s="86"/>
      <c r="J220" s="86"/>
    </row>
    <row r="221" spans="9:10">
      <c r="I221" s="86"/>
      <c r="J221" s="86"/>
    </row>
    <row r="222" spans="9:10">
      <c r="I222" s="86"/>
      <c r="J222" s="86"/>
    </row>
    <row r="223" spans="9:10">
      <c r="I223" s="86"/>
      <c r="J223" s="86"/>
    </row>
    <row r="224" spans="9:10">
      <c r="I224" s="86"/>
      <c r="J224" s="86"/>
    </row>
    <row r="225" spans="9:10">
      <c r="I225" s="86"/>
      <c r="J225" s="86"/>
    </row>
    <row r="226" spans="9:10">
      <c r="I226" s="86"/>
      <c r="J226" s="86"/>
    </row>
    <row r="227" spans="9:10">
      <c r="I227" s="86"/>
      <c r="J227" s="86"/>
    </row>
    <row r="228" spans="9:10">
      <c r="I228" s="86"/>
      <c r="J228" s="86"/>
    </row>
    <row r="229" spans="9:10">
      <c r="I229" s="86"/>
      <c r="J229" s="86"/>
    </row>
    <row r="230" spans="9:10">
      <c r="I230" s="86"/>
      <c r="J230" s="86"/>
    </row>
    <row r="231" spans="9:10">
      <c r="I231" s="86"/>
      <c r="J231" s="86"/>
    </row>
    <row r="232" spans="9:10">
      <c r="I232" s="86"/>
      <c r="J232" s="86"/>
    </row>
    <row r="233" spans="9:10">
      <c r="I233" s="86"/>
      <c r="J233" s="86"/>
    </row>
    <row r="234" spans="9:10">
      <c r="I234" s="86"/>
      <c r="J234" s="86"/>
    </row>
    <row r="235" spans="9:10">
      <c r="I235" s="86"/>
      <c r="J235" s="86"/>
    </row>
    <row r="236" spans="9:10">
      <c r="I236" s="86"/>
      <c r="J236" s="86"/>
    </row>
    <row r="237" spans="9:10">
      <c r="I237" s="86"/>
      <c r="J237" s="86"/>
    </row>
    <row r="238" spans="9:10">
      <c r="I238" s="86"/>
      <c r="J238" s="86"/>
    </row>
    <row r="239" spans="9:10">
      <c r="I239" s="86"/>
      <c r="J239" s="86"/>
    </row>
    <row r="240" spans="9:10">
      <c r="I240" s="86"/>
      <c r="J240" s="86"/>
    </row>
    <row r="241" spans="9:10">
      <c r="I241" s="86"/>
      <c r="J241" s="86"/>
    </row>
    <row r="242" spans="9:10">
      <c r="I242" s="86"/>
      <c r="J242" s="86"/>
    </row>
    <row r="243" spans="9:10">
      <c r="I243" s="86"/>
      <c r="J243" s="86"/>
    </row>
    <row r="244" spans="9:10">
      <c r="I244" s="86"/>
      <c r="J244" s="86"/>
    </row>
    <row r="245" spans="9:10">
      <c r="I245" s="86"/>
      <c r="J245" s="86"/>
    </row>
    <row r="246" spans="9:10">
      <c r="I246" s="86"/>
      <c r="J246" s="86"/>
    </row>
    <row r="247" spans="9:10">
      <c r="I247" s="86"/>
      <c r="J247" s="86"/>
    </row>
    <row r="248" spans="9:10">
      <c r="I248" s="86"/>
      <c r="J248" s="86"/>
    </row>
    <row r="249" spans="9:10">
      <c r="I249" s="86"/>
      <c r="J249" s="86"/>
    </row>
    <row r="250" spans="9:10">
      <c r="I250" s="86"/>
      <c r="J250" s="86"/>
    </row>
    <row r="251" spans="9:10">
      <c r="I251" s="86"/>
      <c r="J251" s="86"/>
    </row>
    <row r="252" spans="9:10">
      <c r="I252" s="86"/>
      <c r="J252" s="86"/>
    </row>
    <row r="253" spans="9:10">
      <c r="I253" s="86"/>
      <c r="J253" s="86"/>
    </row>
    <row r="254" spans="9:10">
      <c r="I254" s="86"/>
      <c r="J254" s="86"/>
    </row>
    <row r="255" spans="9:10">
      <c r="I255" s="86"/>
      <c r="J255" s="86"/>
    </row>
    <row r="256" spans="9:10">
      <c r="I256" s="86"/>
      <c r="J256" s="86"/>
    </row>
    <row r="257" spans="9:10">
      <c r="I257" s="86"/>
      <c r="J257" s="86"/>
    </row>
    <row r="258" spans="9:10">
      <c r="I258" s="86"/>
      <c r="J258" s="86"/>
    </row>
    <row r="259" spans="9:10">
      <c r="I259" s="86"/>
      <c r="J259" s="86"/>
    </row>
    <row r="260" spans="9:10">
      <c r="I260" s="86"/>
      <c r="J260" s="86"/>
    </row>
    <row r="261" spans="9:10">
      <c r="I261" s="86"/>
      <c r="J261" s="86"/>
    </row>
    <row r="262" spans="9:10">
      <c r="I262" s="86"/>
      <c r="J262" s="86"/>
    </row>
    <row r="263" spans="9:10">
      <c r="I263" s="86"/>
      <c r="J263" s="86"/>
    </row>
    <row r="264" spans="9:10">
      <c r="I264" s="86"/>
      <c r="J264" s="86"/>
    </row>
    <row r="265" spans="9:10">
      <c r="I265" s="86"/>
      <c r="J265" s="86"/>
    </row>
    <row r="266" spans="9:10">
      <c r="I266" s="86"/>
      <c r="J266" s="86"/>
    </row>
    <row r="267" spans="9:10">
      <c r="I267" s="86"/>
      <c r="J267" s="86"/>
    </row>
    <row r="268" spans="9:10">
      <c r="I268" s="86"/>
      <c r="J268" s="86"/>
    </row>
    <row r="269" spans="9:10">
      <c r="I269" s="86"/>
      <c r="J269" s="86"/>
    </row>
    <row r="270" spans="9:10">
      <c r="I270" s="86"/>
      <c r="J270" s="86"/>
    </row>
    <row r="271" spans="9:10">
      <c r="I271" s="86"/>
      <c r="J271" s="86"/>
    </row>
    <row r="272" spans="9:10">
      <c r="I272" s="86"/>
      <c r="J272" s="86"/>
    </row>
    <row r="273" spans="9:10">
      <c r="I273" s="86"/>
      <c r="J273" s="86"/>
    </row>
    <row r="274" spans="9:10">
      <c r="I274" s="86"/>
      <c r="J274" s="86"/>
    </row>
    <row r="275" spans="9:10">
      <c r="I275" s="86"/>
      <c r="J275" s="86"/>
    </row>
    <row r="276" spans="9:10">
      <c r="I276" s="86"/>
      <c r="J276" s="86"/>
    </row>
    <row r="277" spans="9:10">
      <c r="I277" s="86"/>
      <c r="J277" s="86"/>
    </row>
    <row r="278" spans="9:10">
      <c r="I278" s="86"/>
      <c r="J278" s="86"/>
    </row>
    <row r="279" spans="9:10">
      <c r="I279" s="86"/>
      <c r="J279" s="86"/>
    </row>
    <row r="280" spans="9:10">
      <c r="I280" s="86"/>
      <c r="J280" s="86"/>
    </row>
    <row r="281" spans="9:10">
      <c r="I281" s="86"/>
      <c r="J281" s="86"/>
    </row>
    <row r="282" spans="9:10">
      <c r="I282" s="86"/>
      <c r="J282" s="86"/>
    </row>
    <row r="283" spans="9:10">
      <c r="I283" s="86"/>
      <c r="J283" s="86"/>
    </row>
    <row r="284" spans="9:10">
      <c r="I284" s="86"/>
      <c r="J284" s="86"/>
    </row>
    <row r="285" spans="9:10">
      <c r="I285" s="86"/>
      <c r="J285" s="86"/>
    </row>
    <row r="286" spans="9:10">
      <c r="I286" s="86"/>
      <c r="J286" s="86"/>
    </row>
    <row r="287" spans="9:10">
      <c r="I287" s="86"/>
      <c r="J287" s="86"/>
    </row>
    <row r="288" spans="9:10">
      <c r="I288" s="86"/>
      <c r="J288" s="86"/>
    </row>
    <row r="289" spans="9:10">
      <c r="I289" s="86"/>
      <c r="J289" s="86"/>
    </row>
    <row r="290" spans="9:10">
      <c r="I290" s="86"/>
      <c r="J290" s="86"/>
    </row>
    <row r="291" spans="9:10">
      <c r="I291" s="86"/>
      <c r="J291" s="86"/>
    </row>
    <row r="292" spans="9:10">
      <c r="I292" s="86"/>
      <c r="J292" s="86"/>
    </row>
    <row r="293" spans="9:10">
      <c r="I293" s="86"/>
      <c r="J293" s="86"/>
    </row>
    <row r="294" spans="9:10">
      <c r="I294" s="86"/>
      <c r="J294" s="86"/>
    </row>
    <row r="295" spans="9:10">
      <c r="I295" s="86"/>
      <c r="J295" s="86"/>
    </row>
    <row r="296" spans="9:10">
      <c r="I296" s="86"/>
      <c r="J296" s="86"/>
    </row>
    <row r="297" spans="9:10">
      <c r="I297" s="86"/>
      <c r="J297" s="86"/>
    </row>
    <row r="298" spans="9:10">
      <c r="I298" s="86"/>
      <c r="J298" s="86"/>
    </row>
    <row r="299" spans="9:10">
      <c r="I299" s="86"/>
      <c r="J299" s="86"/>
    </row>
    <row r="300" spans="9:10">
      <c r="I300" s="86"/>
      <c r="J300" s="86"/>
    </row>
    <row r="301" spans="9:10">
      <c r="I301" s="86"/>
      <c r="J301" s="86"/>
    </row>
    <row r="302" spans="9:10">
      <c r="I302" s="86"/>
      <c r="J302" s="86"/>
    </row>
    <row r="303" spans="9:10">
      <c r="I303" s="86"/>
      <c r="J303" s="86"/>
    </row>
    <row r="304" spans="9:10">
      <c r="I304" s="86"/>
      <c r="J304" s="86"/>
    </row>
    <row r="305" spans="9:10">
      <c r="I305" s="86"/>
      <c r="J305" s="86"/>
    </row>
    <row r="306" spans="9:10">
      <c r="I306" s="86"/>
      <c r="J306" s="86"/>
    </row>
    <row r="307" spans="9:10">
      <c r="I307" s="86"/>
      <c r="J307" s="86"/>
    </row>
    <row r="308" spans="9:10">
      <c r="I308" s="86"/>
      <c r="J308" s="86"/>
    </row>
  </sheetData>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I37"/>
  <sheetViews>
    <sheetView workbookViewId="0">
      <selection activeCell="A3" sqref="A3"/>
    </sheetView>
  </sheetViews>
  <sheetFormatPr defaultRowHeight="15"/>
  <cols>
    <col min="1" max="1" width="46.7109375" customWidth="1"/>
    <col min="2" max="2" width="13.140625" customWidth="1"/>
    <col min="3" max="3" width="22.85546875" bestFit="1" customWidth="1"/>
    <col min="4" max="4" width="17.140625" bestFit="1" customWidth="1"/>
    <col min="5" max="5" width="17.140625" customWidth="1"/>
    <col min="6" max="6" width="4.7109375" customWidth="1"/>
    <col min="7" max="7" width="22.85546875" bestFit="1" customWidth="1"/>
    <col min="257" max="257" width="67.7109375" customWidth="1"/>
    <col min="258" max="258" width="13.140625" customWidth="1"/>
    <col min="259" max="259" width="22.85546875" bestFit="1" customWidth="1"/>
    <col min="260" max="260" width="17.140625" bestFit="1" customWidth="1"/>
    <col min="261" max="261" width="17.140625" customWidth="1"/>
    <col min="262" max="262" width="20.85546875" bestFit="1" customWidth="1"/>
    <col min="263" max="263" width="22.85546875" bestFit="1" customWidth="1"/>
    <col min="513" max="513" width="67.7109375" customWidth="1"/>
    <col min="514" max="514" width="13.140625" customWidth="1"/>
    <col min="515" max="515" width="22.85546875" bestFit="1" customWidth="1"/>
    <col min="516" max="516" width="17.140625" bestFit="1" customWidth="1"/>
    <col min="517" max="517" width="17.140625" customWidth="1"/>
    <col min="518" max="518" width="20.85546875" bestFit="1" customWidth="1"/>
    <col min="519" max="519" width="22.85546875" bestFit="1" customWidth="1"/>
    <col min="769" max="769" width="67.7109375" customWidth="1"/>
    <col min="770" max="770" width="13.140625" customWidth="1"/>
    <col min="771" max="771" width="22.85546875" bestFit="1" customWidth="1"/>
    <col min="772" max="772" width="17.140625" bestFit="1" customWidth="1"/>
    <col min="773" max="773" width="17.140625" customWidth="1"/>
    <col min="774" max="774" width="20.85546875" bestFit="1" customWidth="1"/>
    <col min="775" max="775" width="22.85546875" bestFit="1" customWidth="1"/>
    <col min="1025" max="1025" width="67.7109375" customWidth="1"/>
    <col min="1026" max="1026" width="13.140625" customWidth="1"/>
    <col min="1027" max="1027" width="22.85546875" bestFit="1" customWidth="1"/>
    <col min="1028" max="1028" width="17.140625" bestFit="1" customWidth="1"/>
    <col min="1029" max="1029" width="17.140625" customWidth="1"/>
    <col min="1030" max="1030" width="20.85546875" bestFit="1" customWidth="1"/>
    <col min="1031" max="1031" width="22.85546875" bestFit="1" customWidth="1"/>
    <col min="1281" max="1281" width="67.7109375" customWidth="1"/>
    <col min="1282" max="1282" width="13.140625" customWidth="1"/>
    <col min="1283" max="1283" width="22.85546875" bestFit="1" customWidth="1"/>
    <col min="1284" max="1284" width="17.140625" bestFit="1" customWidth="1"/>
    <col min="1285" max="1285" width="17.140625" customWidth="1"/>
    <col min="1286" max="1286" width="20.85546875" bestFit="1" customWidth="1"/>
    <col min="1287" max="1287" width="22.85546875" bestFit="1" customWidth="1"/>
    <col min="1537" max="1537" width="67.7109375" customWidth="1"/>
    <col min="1538" max="1538" width="13.140625" customWidth="1"/>
    <col min="1539" max="1539" width="22.85546875" bestFit="1" customWidth="1"/>
    <col min="1540" max="1540" width="17.140625" bestFit="1" customWidth="1"/>
    <col min="1541" max="1541" width="17.140625" customWidth="1"/>
    <col min="1542" max="1542" width="20.85546875" bestFit="1" customWidth="1"/>
    <col min="1543" max="1543" width="22.85546875" bestFit="1" customWidth="1"/>
    <col min="1793" max="1793" width="67.7109375" customWidth="1"/>
    <col min="1794" max="1794" width="13.140625" customWidth="1"/>
    <col min="1795" max="1795" width="22.85546875" bestFit="1" customWidth="1"/>
    <col min="1796" max="1796" width="17.140625" bestFit="1" customWidth="1"/>
    <col min="1797" max="1797" width="17.140625" customWidth="1"/>
    <col min="1798" max="1798" width="20.85546875" bestFit="1" customWidth="1"/>
    <col min="1799" max="1799" width="22.85546875" bestFit="1" customWidth="1"/>
    <col min="2049" max="2049" width="67.7109375" customWidth="1"/>
    <col min="2050" max="2050" width="13.140625" customWidth="1"/>
    <col min="2051" max="2051" width="22.85546875" bestFit="1" customWidth="1"/>
    <col min="2052" max="2052" width="17.140625" bestFit="1" customWidth="1"/>
    <col min="2053" max="2053" width="17.140625" customWidth="1"/>
    <col min="2054" max="2054" width="20.85546875" bestFit="1" customWidth="1"/>
    <col min="2055" max="2055" width="22.85546875" bestFit="1" customWidth="1"/>
    <col min="2305" max="2305" width="67.7109375" customWidth="1"/>
    <col min="2306" max="2306" width="13.140625" customWidth="1"/>
    <col min="2307" max="2307" width="22.85546875" bestFit="1" customWidth="1"/>
    <col min="2308" max="2308" width="17.140625" bestFit="1" customWidth="1"/>
    <col min="2309" max="2309" width="17.140625" customWidth="1"/>
    <col min="2310" max="2310" width="20.85546875" bestFit="1" customWidth="1"/>
    <col min="2311" max="2311" width="22.85546875" bestFit="1" customWidth="1"/>
    <col min="2561" max="2561" width="67.7109375" customWidth="1"/>
    <col min="2562" max="2562" width="13.140625" customWidth="1"/>
    <col min="2563" max="2563" width="22.85546875" bestFit="1" customWidth="1"/>
    <col min="2564" max="2564" width="17.140625" bestFit="1" customWidth="1"/>
    <col min="2565" max="2565" width="17.140625" customWidth="1"/>
    <col min="2566" max="2566" width="20.85546875" bestFit="1" customWidth="1"/>
    <col min="2567" max="2567" width="22.85546875" bestFit="1" customWidth="1"/>
    <col min="2817" max="2817" width="67.7109375" customWidth="1"/>
    <col min="2818" max="2818" width="13.140625" customWidth="1"/>
    <col min="2819" max="2819" width="22.85546875" bestFit="1" customWidth="1"/>
    <col min="2820" max="2820" width="17.140625" bestFit="1" customWidth="1"/>
    <col min="2821" max="2821" width="17.140625" customWidth="1"/>
    <col min="2822" max="2822" width="20.85546875" bestFit="1" customWidth="1"/>
    <col min="2823" max="2823" width="22.85546875" bestFit="1" customWidth="1"/>
    <col min="3073" max="3073" width="67.7109375" customWidth="1"/>
    <col min="3074" max="3074" width="13.140625" customWidth="1"/>
    <col min="3075" max="3075" width="22.85546875" bestFit="1" customWidth="1"/>
    <col min="3076" max="3076" width="17.140625" bestFit="1" customWidth="1"/>
    <col min="3077" max="3077" width="17.140625" customWidth="1"/>
    <col min="3078" max="3078" width="20.85546875" bestFit="1" customWidth="1"/>
    <col min="3079" max="3079" width="22.85546875" bestFit="1" customWidth="1"/>
    <col min="3329" max="3329" width="67.7109375" customWidth="1"/>
    <col min="3330" max="3330" width="13.140625" customWidth="1"/>
    <col min="3331" max="3331" width="22.85546875" bestFit="1" customWidth="1"/>
    <col min="3332" max="3332" width="17.140625" bestFit="1" customWidth="1"/>
    <col min="3333" max="3333" width="17.140625" customWidth="1"/>
    <col min="3334" max="3334" width="20.85546875" bestFit="1" customWidth="1"/>
    <col min="3335" max="3335" width="22.85546875" bestFit="1" customWidth="1"/>
    <col min="3585" max="3585" width="67.7109375" customWidth="1"/>
    <col min="3586" max="3586" width="13.140625" customWidth="1"/>
    <col min="3587" max="3587" width="22.85546875" bestFit="1" customWidth="1"/>
    <col min="3588" max="3588" width="17.140625" bestFit="1" customWidth="1"/>
    <col min="3589" max="3589" width="17.140625" customWidth="1"/>
    <col min="3590" max="3590" width="20.85546875" bestFit="1" customWidth="1"/>
    <col min="3591" max="3591" width="22.85546875" bestFit="1" customWidth="1"/>
    <col min="3841" max="3841" width="67.7109375" customWidth="1"/>
    <col min="3842" max="3842" width="13.140625" customWidth="1"/>
    <col min="3843" max="3843" width="22.85546875" bestFit="1" customWidth="1"/>
    <col min="3844" max="3844" width="17.140625" bestFit="1" customWidth="1"/>
    <col min="3845" max="3845" width="17.140625" customWidth="1"/>
    <col min="3846" max="3846" width="20.85546875" bestFit="1" customWidth="1"/>
    <col min="3847" max="3847" width="22.85546875" bestFit="1" customWidth="1"/>
    <col min="4097" max="4097" width="67.7109375" customWidth="1"/>
    <col min="4098" max="4098" width="13.140625" customWidth="1"/>
    <col min="4099" max="4099" width="22.85546875" bestFit="1" customWidth="1"/>
    <col min="4100" max="4100" width="17.140625" bestFit="1" customWidth="1"/>
    <col min="4101" max="4101" width="17.140625" customWidth="1"/>
    <col min="4102" max="4102" width="20.85546875" bestFit="1" customWidth="1"/>
    <col min="4103" max="4103" width="22.85546875" bestFit="1" customWidth="1"/>
    <col min="4353" max="4353" width="67.7109375" customWidth="1"/>
    <col min="4354" max="4354" width="13.140625" customWidth="1"/>
    <col min="4355" max="4355" width="22.85546875" bestFit="1" customWidth="1"/>
    <col min="4356" max="4356" width="17.140625" bestFit="1" customWidth="1"/>
    <col min="4357" max="4357" width="17.140625" customWidth="1"/>
    <col min="4358" max="4358" width="20.85546875" bestFit="1" customWidth="1"/>
    <col min="4359" max="4359" width="22.85546875" bestFit="1" customWidth="1"/>
    <col min="4609" max="4609" width="67.7109375" customWidth="1"/>
    <col min="4610" max="4610" width="13.140625" customWidth="1"/>
    <col min="4611" max="4611" width="22.85546875" bestFit="1" customWidth="1"/>
    <col min="4612" max="4612" width="17.140625" bestFit="1" customWidth="1"/>
    <col min="4613" max="4613" width="17.140625" customWidth="1"/>
    <col min="4614" max="4614" width="20.85546875" bestFit="1" customWidth="1"/>
    <col min="4615" max="4615" width="22.85546875" bestFit="1" customWidth="1"/>
    <col min="4865" max="4865" width="67.7109375" customWidth="1"/>
    <col min="4866" max="4866" width="13.140625" customWidth="1"/>
    <col min="4867" max="4867" width="22.85546875" bestFit="1" customWidth="1"/>
    <col min="4868" max="4868" width="17.140625" bestFit="1" customWidth="1"/>
    <col min="4869" max="4869" width="17.140625" customWidth="1"/>
    <col min="4870" max="4870" width="20.85546875" bestFit="1" customWidth="1"/>
    <col min="4871" max="4871" width="22.85546875" bestFit="1" customWidth="1"/>
    <col min="5121" max="5121" width="67.7109375" customWidth="1"/>
    <col min="5122" max="5122" width="13.140625" customWidth="1"/>
    <col min="5123" max="5123" width="22.85546875" bestFit="1" customWidth="1"/>
    <col min="5124" max="5124" width="17.140625" bestFit="1" customWidth="1"/>
    <col min="5125" max="5125" width="17.140625" customWidth="1"/>
    <col min="5126" max="5126" width="20.85546875" bestFit="1" customWidth="1"/>
    <col min="5127" max="5127" width="22.85546875" bestFit="1" customWidth="1"/>
    <col min="5377" max="5377" width="67.7109375" customWidth="1"/>
    <col min="5378" max="5378" width="13.140625" customWidth="1"/>
    <col min="5379" max="5379" width="22.85546875" bestFit="1" customWidth="1"/>
    <col min="5380" max="5380" width="17.140625" bestFit="1" customWidth="1"/>
    <col min="5381" max="5381" width="17.140625" customWidth="1"/>
    <col min="5382" max="5382" width="20.85546875" bestFit="1" customWidth="1"/>
    <col min="5383" max="5383" width="22.85546875" bestFit="1" customWidth="1"/>
    <col min="5633" max="5633" width="67.7109375" customWidth="1"/>
    <col min="5634" max="5634" width="13.140625" customWidth="1"/>
    <col min="5635" max="5635" width="22.85546875" bestFit="1" customWidth="1"/>
    <col min="5636" max="5636" width="17.140625" bestFit="1" customWidth="1"/>
    <col min="5637" max="5637" width="17.140625" customWidth="1"/>
    <col min="5638" max="5638" width="20.85546875" bestFit="1" customWidth="1"/>
    <col min="5639" max="5639" width="22.85546875" bestFit="1" customWidth="1"/>
    <col min="5889" max="5889" width="67.7109375" customWidth="1"/>
    <col min="5890" max="5890" width="13.140625" customWidth="1"/>
    <col min="5891" max="5891" width="22.85546875" bestFit="1" customWidth="1"/>
    <col min="5892" max="5892" width="17.140625" bestFit="1" customWidth="1"/>
    <col min="5893" max="5893" width="17.140625" customWidth="1"/>
    <col min="5894" max="5894" width="20.85546875" bestFit="1" customWidth="1"/>
    <col min="5895" max="5895" width="22.85546875" bestFit="1" customWidth="1"/>
    <col min="6145" max="6145" width="67.7109375" customWidth="1"/>
    <col min="6146" max="6146" width="13.140625" customWidth="1"/>
    <col min="6147" max="6147" width="22.85546875" bestFit="1" customWidth="1"/>
    <col min="6148" max="6148" width="17.140625" bestFit="1" customWidth="1"/>
    <col min="6149" max="6149" width="17.140625" customWidth="1"/>
    <col min="6150" max="6150" width="20.85546875" bestFit="1" customWidth="1"/>
    <col min="6151" max="6151" width="22.85546875" bestFit="1" customWidth="1"/>
    <col min="6401" max="6401" width="67.7109375" customWidth="1"/>
    <col min="6402" max="6402" width="13.140625" customWidth="1"/>
    <col min="6403" max="6403" width="22.85546875" bestFit="1" customWidth="1"/>
    <col min="6404" max="6404" width="17.140625" bestFit="1" customWidth="1"/>
    <col min="6405" max="6405" width="17.140625" customWidth="1"/>
    <col min="6406" max="6406" width="20.85546875" bestFit="1" customWidth="1"/>
    <col min="6407" max="6407" width="22.85546875" bestFit="1" customWidth="1"/>
    <col min="6657" max="6657" width="67.7109375" customWidth="1"/>
    <col min="6658" max="6658" width="13.140625" customWidth="1"/>
    <col min="6659" max="6659" width="22.85546875" bestFit="1" customWidth="1"/>
    <col min="6660" max="6660" width="17.140625" bestFit="1" customWidth="1"/>
    <col min="6661" max="6661" width="17.140625" customWidth="1"/>
    <col min="6662" max="6662" width="20.85546875" bestFit="1" customWidth="1"/>
    <col min="6663" max="6663" width="22.85546875" bestFit="1" customWidth="1"/>
    <col min="6913" max="6913" width="67.7109375" customWidth="1"/>
    <col min="6914" max="6914" width="13.140625" customWidth="1"/>
    <col min="6915" max="6915" width="22.85546875" bestFit="1" customWidth="1"/>
    <col min="6916" max="6916" width="17.140625" bestFit="1" customWidth="1"/>
    <col min="6917" max="6917" width="17.140625" customWidth="1"/>
    <col min="6918" max="6918" width="20.85546875" bestFit="1" customWidth="1"/>
    <col min="6919" max="6919" width="22.85546875" bestFit="1" customWidth="1"/>
    <col min="7169" max="7169" width="67.7109375" customWidth="1"/>
    <col min="7170" max="7170" width="13.140625" customWidth="1"/>
    <col min="7171" max="7171" width="22.85546875" bestFit="1" customWidth="1"/>
    <col min="7172" max="7172" width="17.140625" bestFit="1" customWidth="1"/>
    <col min="7173" max="7173" width="17.140625" customWidth="1"/>
    <col min="7174" max="7174" width="20.85546875" bestFit="1" customWidth="1"/>
    <col min="7175" max="7175" width="22.85546875" bestFit="1" customWidth="1"/>
    <col min="7425" max="7425" width="67.7109375" customWidth="1"/>
    <col min="7426" max="7426" width="13.140625" customWidth="1"/>
    <col min="7427" max="7427" width="22.85546875" bestFit="1" customWidth="1"/>
    <col min="7428" max="7428" width="17.140625" bestFit="1" customWidth="1"/>
    <col min="7429" max="7429" width="17.140625" customWidth="1"/>
    <col min="7430" max="7430" width="20.85546875" bestFit="1" customWidth="1"/>
    <col min="7431" max="7431" width="22.85546875" bestFit="1" customWidth="1"/>
    <col min="7681" max="7681" width="67.7109375" customWidth="1"/>
    <col min="7682" max="7682" width="13.140625" customWidth="1"/>
    <col min="7683" max="7683" width="22.85546875" bestFit="1" customWidth="1"/>
    <col min="7684" max="7684" width="17.140625" bestFit="1" customWidth="1"/>
    <col min="7685" max="7685" width="17.140625" customWidth="1"/>
    <col min="7686" max="7686" width="20.85546875" bestFit="1" customWidth="1"/>
    <col min="7687" max="7687" width="22.85546875" bestFit="1" customWidth="1"/>
    <col min="7937" max="7937" width="67.7109375" customWidth="1"/>
    <col min="7938" max="7938" width="13.140625" customWidth="1"/>
    <col min="7939" max="7939" width="22.85546875" bestFit="1" customWidth="1"/>
    <col min="7940" max="7940" width="17.140625" bestFit="1" customWidth="1"/>
    <col min="7941" max="7941" width="17.140625" customWidth="1"/>
    <col min="7942" max="7942" width="20.85546875" bestFit="1" customWidth="1"/>
    <col min="7943" max="7943" width="22.85546875" bestFit="1" customWidth="1"/>
    <col min="8193" max="8193" width="67.7109375" customWidth="1"/>
    <col min="8194" max="8194" width="13.140625" customWidth="1"/>
    <col min="8195" max="8195" width="22.85546875" bestFit="1" customWidth="1"/>
    <col min="8196" max="8196" width="17.140625" bestFit="1" customWidth="1"/>
    <col min="8197" max="8197" width="17.140625" customWidth="1"/>
    <col min="8198" max="8198" width="20.85546875" bestFit="1" customWidth="1"/>
    <col min="8199" max="8199" width="22.85546875" bestFit="1" customWidth="1"/>
    <col min="8449" max="8449" width="67.7109375" customWidth="1"/>
    <col min="8450" max="8450" width="13.140625" customWidth="1"/>
    <col min="8451" max="8451" width="22.85546875" bestFit="1" customWidth="1"/>
    <col min="8452" max="8452" width="17.140625" bestFit="1" customWidth="1"/>
    <col min="8453" max="8453" width="17.140625" customWidth="1"/>
    <col min="8454" max="8454" width="20.85546875" bestFit="1" customWidth="1"/>
    <col min="8455" max="8455" width="22.85546875" bestFit="1" customWidth="1"/>
    <col min="8705" max="8705" width="67.7109375" customWidth="1"/>
    <col min="8706" max="8706" width="13.140625" customWidth="1"/>
    <col min="8707" max="8707" width="22.85546875" bestFit="1" customWidth="1"/>
    <col min="8708" max="8708" width="17.140625" bestFit="1" customWidth="1"/>
    <col min="8709" max="8709" width="17.140625" customWidth="1"/>
    <col min="8710" max="8710" width="20.85546875" bestFit="1" customWidth="1"/>
    <col min="8711" max="8711" width="22.85546875" bestFit="1" customWidth="1"/>
    <col min="8961" max="8961" width="67.7109375" customWidth="1"/>
    <col min="8962" max="8962" width="13.140625" customWidth="1"/>
    <col min="8963" max="8963" width="22.85546875" bestFit="1" customWidth="1"/>
    <col min="8964" max="8964" width="17.140625" bestFit="1" customWidth="1"/>
    <col min="8965" max="8965" width="17.140625" customWidth="1"/>
    <col min="8966" max="8966" width="20.85546875" bestFit="1" customWidth="1"/>
    <col min="8967" max="8967" width="22.85546875" bestFit="1" customWidth="1"/>
    <col min="9217" max="9217" width="67.7109375" customWidth="1"/>
    <col min="9218" max="9218" width="13.140625" customWidth="1"/>
    <col min="9219" max="9219" width="22.85546875" bestFit="1" customWidth="1"/>
    <col min="9220" max="9220" width="17.140625" bestFit="1" customWidth="1"/>
    <col min="9221" max="9221" width="17.140625" customWidth="1"/>
    <col min="9222" max="9222" width="20.85546875" bestFit="1" customWidth="1"/>
    <col min="9223" max="9223" width="22.85546875" bestFit="1" customWidth="1"/>
    <col min="9473" max="9473" width="67.7109375" customWidth="1"/>
    <col min="9474" max="9474" width="13.140625" customWidth="1"/>
    <col min="9475" max="9475" width="22.85546875" bestFit="1" customWidth="1"/>
    <col min="9476" max="9476" width="17.140625" bestFit="1" customWidth="1"/>
    <col min="9477" max="9477" width="17.140625" customWidth="1"/>
    <col min="9478" max="9478" width="20.85546875" bestFit="1" customWidth="1"/>
    <col min="9479" max="9479" width="22.85546875" bestFit="1" customWidth="1"/>
    <col min="9729" max="9729" width="67.7109375" customWidth="1"/>
    <col min="9730" max="9730" width="13.140625" customWidth="1"/>
    <col min="9731" max="9731" width="22.85546875" bestFit="1" customWidth="1"/>
    <col min="9732" max="9732" width="17.140625" bestFit="1" customWidth="1"/>
    <col min="9733" max="9733" width="17.140625" customWidth="1"/>
    <col min="9734" max="9734" width="20.85546875" bestFit="1" customWidth="1"/>
    <col min="9735" max="9735" width="22.85546875" bestFit="1" customWidth="1"/>
    <col min="9985" max="9985" width="67.7109375" customWidth="1"/>
    <col min="9986" max="9986" width="13.140625" customWidth="1"/>
    <col min="9987" max="9987" width="22.85546875" bestFit="1" customWidth="1"/>
    <col min="9988" max="9988" width="17.140625" bestFit="1" customWidth="1"/>
    <col min="9989" max="9989" width="17.140625" customWidth="1"/>
    <col min="9990" max="9990" width="20.85546875" bestFit="1" customWidth="1"/>
    <col min="9991" max="9991" width="22.85546875" bestFit="1" customWidth="1"/>
    <col min="10241" max="10241" width="67.7109375" customWidth="1"/>
    <col min="10242" max="10242" width="13.140625" customWidth="1"/>
    <col min="10243" max="10243" width="22.85546875" bestFit="1" customWidth="1"/>
    <col min="10244" max="10244" width="17.140625" bestFit="1" customWidth="1"/>
    <col min="10245" max="10245" width="17.140625" customWidth="1"/>
    <col min="10246" max="10246" width="20.85546875" bestFit="1" customWidth="1"/>
    <col min="10247" max="10247" width="22.85546875" bestFit="1" customWidth="1"/>
    <col min="10497" max="10497" width="67.7109375" customWidth="1"/>
    <col min="10498" max="10498" width="13.140625" customWidth="1"/>
    <col min="10499" max="10499" width="22.85546875" bestFit="1" customWidth="1"/>
    <col min="10500" max="10500" width="17.140625" bestFit="1" customWidth="1"/>
    <col min="10501" max="10501" width="17.140625" customWidth="1"/>
    <col min="10502" max="10502" width="20.85546875" bestFit="1" customWidth="1"/>
    <col min="10503" max="10503" width="22.85546875" bestFit="1" customWidth="1"/>
    <col min="10753" max="10753" width="67.7109375" customWidth="1"/>
    <col min="10754" max="10754" width="13.140625" customWidth="1"/>
    <col min="10755" max="10755" width="22.85546875" bestFit="1" customWidth="1"/>
    <col min="10756" max="10756" width="17.140625" bestFit="1" customWidth="1"/>
    <col min="10757" max="10757" width="17.140625" customWidth="1"/>
    <col min="10758" max="10758" width="20.85546875" bestFit="1" customWidth="1"/>
    <col min="10759" max="10759" width="22.85546875" bestFit="1" customWidth="1"/>
    <col min="11009" max="11009" width="67.7109375" customWidth="1"/>
    <col min="11010" max="11010" width="13.140625" customWidth="1"/>
    <col min="11011" max="11011" width="22.85546875" bestFit="1" customWidth="1"/>
    <col min="11012" max="11012" width="17.140625" bestFit="1" customWidth="1"/>
    <col min="11013" max="11013" width="17.140625" customWidth="1"/>
    <col min="11014" max="11014" width="20.85546875" bestFit="1" customWidth="1"/>
    <col min="11015" max="11015" width="22.85546875" bestFit="1" customWidth="1"/>
    <col min="11265" max="11265" width="67.7109375" customWidth="1"/>
    <col min="11266" max="11266" width="13.140625" customWidth="1"/>
    <col min="11267" max="11267" width="22.85546875" bestFit="1" customWidth="1"/>
    <col min="11268" max="11268" width="17.140625" bestFit="1" customWidth="1"/>
    <col min="11269" max="11269" width="17.140625" customWidth="1"/>
    <col min="11270" max="11270" width="20.85546875" bestFit="1" customWidth="1"/>
    <col min="11271" max="11271" width="22.85546875" bestFit="1" customWidth="1"/>
    <col min="11521" max="11521" width="67.7109375" customWidth="1"/>
    <col min="11522" max="11522" width="13.140625" customWidth="1"/>
    <col min="11523" max="11523" width="22.85546875" bestFit="1" customWidth="1"/>
    <col min="11524" max="11524" width="17.140625" bestFit="1" customWidth="1"/>
    <col min="11525" max="11525" width="17.140625" customWidth="1"/>
    <col min="11526" max="11526" width="20.85546875" bestFit="1" customWidth="1"/>
    <col min="11527" max="11527" width="22.85546875" bestFit="1" customWidth="1"/>
    <col min="11777" max="11777" width="67.7109375" customWidth="1"/>
    <col min="11778" max="11778" width="13.140625" customWidth="1"/>
    <col min="11779" max="11779" width="22.85546875" bestFit="1" customWidth="1"/>
    <col min="11780" max="11780" width="17.140625" bestFit="1" customWidth="1"/>
    <col min="11781" max="11781" width="17.140625" customWidth="1"/>
    <col min="11782" max="11782" width="20.85546875" bestFit="1" customWidth="1"/>
    <col min="11783" max="11783" width="22.85546875" bestFit="1" customWidth="1"/>
    <col min="12033" max="12033" width="67.7109375" customWidth="1"/>
    <col min="12034" max="12034" width="13.140625" customWidth="1"/>
    <col min="12035" max="12035" width="22.85546875" bestFit="1" customWidth="1"/>
    <col min="12036" max="12036" width="17.140625" bestFit="1" customWidth="1"/>
    <col min="12037" max="12037" width="17.140625" customWidth="1"/>
    <col min="12038" max="12038" width="20.85546875" bestFit="1" customWidth="1"/>
    <col min="12039" max="12039" width="22.85546875" bestFit="1" customWidth="1"/>
    <col min="12289" max="12289" width="67.7109375" customWidth="1"/>
    <col min="12290" max="12290" width="13.140625" customWidth="1"/>
    <col min="12291" max="12291" width="22.85546875" bestFit="1" customWidth="1"/>
    <col min="12292" max="12292" width="17.140625" bestFit="1" customWidth="1"/>
    <col min="12293" max="12293" width="17.140625" customWidth="1"/>
    <col min="12294" max="12294" width="20.85546875" bestFit="1" customWidth="1"/>
    <col min="12295" max="12295" width="22.85546875" bestFit="1" customWidth="1"/>
    <col min="12545" max="12545" width="67.7109375" customWidth="1"/>
    <col min="12546" max="12546" width="13.140625" customWidth="1"/>
    <col min="12547" max="12547" width="22.85546875" bestFit="1" customWidth="1"/>
    <col min="12548" max="12548" width="17.140625" bestFit="1" customWidth="1"/>
    <col min="12549" max="12549" width="17.140625" customWidth="1"/>
    <col min="12550" max="12550" width="20.85546875" bestFit="1" customWidth="1"/>
    <col min="12551" max="12551" width="22.85546875" bestFit="1" customWidth="1"/>
    <col min="12801" max="12801" width="67.7109375" customWidth="1"/>
    <col min="12802" max="12802" width="13.140625" customWidth="1"/>
    <col min="12803" max="12803" width="22.85546875" bestFit="1" customWidth="1"/>
    <col min="12804" max="12804" width="17.140625" bestFit="1" customWidth="1"/>
    <col min="12805" max="12805" width="17.140625" customWidth="1"/>
    <col min="12806" max="12806" width="20.85546875" bestFit="1" customWidth="1"/>
    <col min="12807" max="12807" width="22.85546875" bestFit="1" customWidth="1"/>
    <col min="13057" max="13057" width="67.7109375" customWidth="1"/>
    <col min="13058" max="13058" width="13.140625" customWidth="1"/>
    <col min="13059" max="13059" width="22.85546875" bestFit="1" customWidth="1"/>
    <col min="13060" max="13060" width="17.140625" bestFit="1" customWidth="1"/>
    <col min="13061" max="13061" width="17.140625" customWidth="1"/>
    <col min="13062" max="13062" width="20.85546875" bestFit="1" customWidth="1"/>
    <col min="13063" max="13063" width="22.85546875" bestFit="1" customWidth="1"/>
    <col min="13313" max="13313" width="67.7109375" customWidth="1"/>
    <col min="13314" max="13314" width="13.140625" customWidth="1"/>
    <col min="13315" max="13315" width="22.85546875" bestFit="1" customWidth="1"/>
    <col min="13316" max="13316" width="17.140625" bestFit="1" customWidth="1"/>
    <col min="13317" max="13317" width="17.140625" customWidth="1"/>
    <col min="13318" max="13318" width="20.85546875" bestFit="1" customWidth="1"/>
    <col min="13319" max="13319" width="22.85546875" bestFit="1" customWidth="1"/>
    <col min="13569" max="13569" width="67.7109375" customWidth="1"/>
    <col min="13570" max="13570" width="13.140625" customWidth="1"/>
    <col min="13571" max="13571" width="22.85546875" bestFit="1" customWidth="1"/>
    <col min="13572" max="13572" width="17.140625" bestFit="1" customWidth="1"/>
    <col min="13573" max="13573" width="17.140625" customWidth="1"/>
    <col min="13574" max="13574" width="20.85546875" bestFit="1" customWidth="1"/>
    <col min="13575" max="13575" width="22.85546875" bestFit="1" customWidth="1"/>
    <col min="13825" max="13825" width="67.7109375" customWidth="1"/>
    <col min="13826" max="13826" width="13.140625" customWidth="1"/>
    <col min="13827" max="13827" width="22.85546875" bestFit="1" customWidth="1"/>
    <col min="13828" max="13828" width="17.140625" bestFit="1" customWidth="1"/>
    <col min="13829" max="13829" width="17.140625" customWidth="1"/>
    <col min="13830" max="13830" width="20.85546875" bestFit="1" customWidth="1"/>
    <col min="13831" max="13831" width="22.85546875" bestFit="1" customWidth="1"/>
    <col min="14081" max="14081" width="67.7109375" customWidth="1"/>
    <col min="14082" max="14082" width="13.140625" customWidth="1"/>
    <col min="14083" max="14083" width="22.85546875" bestFit="1" customWidth="1"/>
    <col min="14084" max="14084" width="17.140625" bestFit="1" customWidth="1"/>
    <col min="14085" max="14085" width="17.140625" customWidth="1"/>
    <col min="14086" max="14086" width="20.85546875" bestFit="1" customWidth="1"/>
    <col min="14087" max="14087" width="22.85546875" bestFit="1" customWidth="1"/>
    <col min="14337" max="14337" width="67.7109375" customWidth="1"/>
    <col min="14338" max="14338" width="13.140625" customWidth="1"/>
    <col min="14339" max="14339" width="22.85546875" bestFit="1" customWidth="1"/>
    <col min="14340" max="14340" width="17.140625" bestFit="1" customWidth="1"/>
    <col min="14341" max="14341" width="17.140625" customWidth="1"/>
    <col min="14342" max="14342" width="20.85546875" bestFit="1" customWidth="1"/>
    <col min="14343" max="14343" width="22.85546875" bestFit="1" customWidth="1"/>
    <col min="14593" max="14593" width="67.7109375" customWidth="1"/>
    <col min="14594" max="14594" width="13.140625" customWidth="1"/>
    <col min="14595" max="14595" width="22.85546875" bestFit="1" customWidth="1"/>
    <col min="14596" max="14596" width="17.140625" bestFit="1" customWidth="1"/>
    <col min="14597" max="14597" width="17.140625" customWidth="1"/>
    <col min="14598" max="14598" width="20.85546875" bestFit="1" customWidth="1"/>
    <col min="14599" max="14599" width="22.85546875" bestFit="1" customWidth="1"/>
    <col min="14849" max="14849" width="67.7109375" customWidth="1"/>
    <col min="14850" max="14850" width="13.140625" customWidth="1"/>
    <col min="14851" max="14851" width="22.85546875" bestFit="1" customWidth="1"/>
    <col min="14852" max="14852" width="17.140625" bestFit="1" customWidth="1"/>
    <col min="14853" max="14853" width="17.140625" customWidth="1"/>
    <col min="14854" max="14854" width="20.85546875" bestFit="1" customWidth="1"/>
    <col min="14855" max="14855" width="22.85546875" bestFit="1" customWidth="1"/>
    <col min="15105" max="15105" width="67.7109375" customWidth="1"/>
    <col min="15106" max="15106" width="13.140625" customWidth="1"/>
    <col min="15107" max="15107" width="22.85546875" bestFit="1" customWidth="1"/>
    <col min="15108" max="15108" width="17.140625" bestFit="1" customWidth="1"/>
    <col min="15109" max="15109" width="17.140625" customWidth="1"/>
    <col min="15110" max="15110" width="20.85546875" bestFit="1" customWidth="1"/>
    <col min="15111" max="15111" width="22.85546875" bestFit="1" customWidth="1"/>
    <col min="15361" max="15361" width="67.7109375" customWidth="1"/>
    <col min="15362" max="15362" width="13.140625" customWidth="1"/>
    <col min="15363" max="15363" width="22.85546875" bestFit="1" customWidth="1"/>
    <col min="15364" max="15364" width="17.140625" bestFit="1" customWidth="1"/>
    <col min="15365" max="15365" width="17.140625" customWidth="1"/>
    <col min="15366" max="15366" width="20.85546875" bestFit="1" customWidth="1"/>
    <col min="15367" max="15367" width="22.85546875" bestFit="1" customWidth="1"/>
    <col min="15617" max="15617" width="67.7109375" customWidth="1"/>
    <col min="15618" max="15618" width="13.140625" customWidth="1"/>
    <col min="15619" max="15619" width="22.85546875" bestFit="1" customWidth="1"/>
    <col min="15620" max="15620" width="17.140625" bestFit="1" customWidth="1"/>
    <col min="15621" max="15621" width="17.140625" customWidth="1"/>
    <col min="15622" max="15622" width="20.85546875" bestFit="1" customWidth="1"/>
    <col min="15623" max="15623" width="22.85546875" bestFit="1" customWidth="1"/>
    <col min="15873" max="15873" width="67.7109375" customWidth="1"/>
    <col min="15874" max="15874" width="13.140625" customWidth="1"/>
    <col min="15875" max="15875" width="22.85546875" bestFit="1" customWidth="1"/>
    <col min="15876" max="15876" width="17.140625" bestFit="1" customWidth="1"/>
    <col min="15877" max="15877" width="17.140625" customWidth="1"/>
    <col min="15878" max="15878" width="20.85546875" bestFit="1" customWidth="1"/>
    <col min="15879" max="15879" width="22.85546875" bestFit="1" customWidth="1"/>
    <col min="16129" max="16129" width="67.7109375" customWidth="1"/>
    <col min="16130" max="16130" width="13.140625" customWidth="1"/>
    <col min="16131" max="16131" width="22.85546875" bestFit="1" customWidth="1"/>
    <col min="16132" max="16132" width="17.140625" bestFit="1" customWidth="1"/>
    <col min="16133" max="16133" width="17.140625" customWidth="1"/>
    <col min="16134" max="16134" width="20.85546875" bestFit="1" customWidth="1"/>
    <col min="16135" max="16135" width="22.85546875" bestFit="1" customWidth="1"/>
  </cols>
  <sheetData>
    <row r="1" spans="1:9" ht="15.75">
      <c r="A1" s="8" t="s">
        <v>33</v>
      </c>
      <c r="B1" s="8"/>
      <c r="C1" s="9"/>
      <c r="D1" s="9"/>
      <c r="E1" s="9"/>
      <c r="F1" s="9"/>
      <c r="G1" s="9"/>
    </row>
    <row r="2" spans="1:9" ht="15.75">
      <c r="A2" s="9"/>
      <c r="B2" s="9"/>
      <c r="C2" s="9"/>
      <c r="D2" s="9"/>
      <c r="E2" s="9"/>
      <c r="F2" s="9"/>
      <c r="G2" s="9"/>
    </row>
    <row r="3" spans="1:9" ht="15.75">
      <c r="A3" s="9"/>
      <c r="B3" s="9"/>
      <c r="C3" s="9"/>
      <c r="D3" s="9"/>
      <c r="E3" s="9"/>
      <c r="F3" s="9"/>
      <c r="G3" s="9" t="s">
        <v>34</v>
      </c>
    </row>
    <row r="4" spans="1:9" ht="15.75">
      <c r="A4" s="9"/>
      <c r="B4" s="10" t="s">
        <v>35</v>
      </c>
      <c r="C4" s="10" t="s">
        <v>35</v>
      </c>
      <c r="D4" s="10" t="s">
        <v>36</v>
      </c>
      <c r="E4" s="10" t="s">
        <v>35</v>
      </c>
      <c r="F4" s="10"/>
      <c r="G4" s="10" t="s">
        <v>35</v>
      </c>
    </row>
    <row r="5" spans="1:9" ht="15.75">
      <c r="A5" s="9"/>
      <c r="B5" s="11" t="s">
        <v>37</v>
      </c>
      <c r="C5" s="11" t="s">
        <v>38</v>
      </c>
      <c r="D5" s="12" t="s">
        <v>39</v>
      </c>
      <c r="E5" s="11" t="s">
        <v>38</v>
      </c>
      <c r="F5" s="12"/>
      <c r="G5" s="11" t="s">
        <v>40</v>
      </c>
    </row>
    <row r="6" spans="1:9" ht="15.75">
      <c r="A6" s="9"/>
      <c r="B6" s="9"/>
      <c r="C6" s="9"/>
      <c r="D6" s="9"/>
      <c r="E6" s="9"/>
      <c r="F6" s="9"/>
      <c r="G6" s="9"/>
    </row>
    <row r="7" spans="1:9" ht="15.75">
      <c r="A7" s="9"/>
      <c r="B7" s="9"/>
      <c r="C7" s="13"/>
      <c r="D7" s="13"/>
      <c r="E7" s="13"/>
      <c r="F7" s="13"/>
      <c r="G7" s="13"/>
    </row>
    <row r="8" spans="1:9" ht="15.75">
      <c r="A8" s="9" t="s">
        <v>41</v>
      </c>
      <c r="B8" s="13">
        <v>3450</v>
      </c>
      <c r="C8" s="13">
        <v>3450</v>
      </c>
      <c r="D8" s="9"/>
      <c r="E8" s="13">
        <f>C8+D8</f>
        <v>3450</v>
      </c>
      <c r="F8" s="9"/>
      <c r="G8" s="13">
        <v>0</v>
      </c>
      <c r="H8" s="14"/>
      <c r="I8" s="13"/>
    </row>
    <row r="9" spans="1:9" ht="15.75">
      <c r="A9" s="9" t="s">
        <v>42</v>
      </c>
      <c r="B9" s="13">
        <v>1610</v>
      </c>
      <c r="C9" s="13">
        <v>1610</v>
      </c>
      <c r="D9" s="9">
        <v>-1610</v>
      </c>
      <c r="E9" s="13">
        <f t="shared" ref="E9:E16" si="0">C9+D9</f>
        <v>0</v>
      </c>
      <c r="F9" s="9"/>
      <c r="G9" s="13">
        <v>0</v>
      </c>
      <c r="H9" s="14"/>
      <c r="I9" s="13"/>
    </row>
    <row r="10" spans="1:9" ht="15.75">
      <c r="A10" s="9" t="s">
        <v>25</v>
      </c>
      <c r="B10" s="13">
        <v>14000</v>
      </c>
      <c r="C10" s="13">
        <v>9000</v>
      </c>
      <c r="D10" s="9"/>
      <c r="E10" s="13">
        <f t="shared" si="0"/>
        <v>9000</v>
      </c>
      <c r="F10" s="9"/>
      <c r="G10" s="13">
        <v>9000</v>
      </c>
      <c r="H10" s="14"/>
      <c r="I10" s="13"/>
    </row>
    <row r="11" spans="1:9" ht="15.75">
      <c r="A11" s="9" t="s">
        <v>43</v>
      </c>
      <c r="B11" s="13">
        <v>5000</v>
      </c>
      <c r="C11" s="13">
        <v>5000</v>
      </c>
      <c r="D11" s="9"/>
      <c r="E11" s="13">
        <f t="shared" si="0"/>
        <v>5000</v>
      </c>
      <c r="F11" s="9"/>
      <c r="G11" s="13">
        <v>5000</v>
      </c>
      <c r="H11" s="14"/>
      <c r="I11" s="13"/>
    </row>
    <row r="12" spans="1:9" ht="15.75">
      <c r="A12" s="9" t="s">
        <v>44</v>
      </c>
      <c r="B12" s="13">
        <v>1500</v>
      </c>
      <c r="C12" s="13">
        <v>1500</v>
      </c>
      <c r="D12" s="9"/>
      <c r="E12" s="13">
        <f t="shared" si="0"/>
        <v>1500</v>
      </c>
      <c r="F12" s="9"/>
      <c r="G12" s="13">
        <v>1500</v>
      </c>
      <c r="H12" s="14"/>
      <c r="I12" s="13"/>
    </row>
    <row r="13" spans="1:9" ht="15.75">
      <c r="A13" s="9" t="s">
        <v>45</v>
      </c>
      <c r="B13" s="13">
        <v>25000</v>
      </c>
      <c r="C13" s="13">
        <v>25000</v>
      </c>
      <c r="D13" s="9"/>
      <c r="E13" s="13">
        <f t="shared" si="0"/>
        <v>25000</v>
      </c>
      <c r="F13" s="9"/>
      <c r="G13" s="13">
        <v>7000</v>
      </c>
      <c r="H13" s="14" t="s">
        <v>46</v>
      </c>
      <c r="I13" s="13"/>
    </row>
    <row r="14" spans="1:9" ht="15.75">
      <c r="A14" s="9" t="s">
        <v>47</v>
      </c>
      <c r="B14" s="13">
        <v>9000</v>
      </c>
      <c r="C14" s="13">
        <v>9000</v>
      </c>
      <c r="D14" s="13"/>
      <c r="E14" s="13">
        <f t="shared" si="0"/>
        <v>9000</v>
      </c>
      <c r="F14" s="13"/>
      <c r="G14" s="13">
        <v>9000</v>
      </c>
      <c r="H14" s="14"/>
      <c r="I14" s="13"/>
    </row>
    <row r="15" spans="1:9" ht="15.75">
      <c r="A15" s="9" t="s">
        <v>48</v>
      </c>
      <c r="B15" s="13">
        <v>4000</v>
      </c>
      <c r="C15" s="13">
        <v>4000</v>
      </c>
      <c r="D15" s="9"/>
      <c r="E15" s="13">
        <f t="shared" si="0"/>
        <v>4000</v>
      </c>
      <c r="F15" s="9"/>
      <c r="G15" s="13">
        <v>5450</v>
      </c>
      <c r="H15" s="14"/>
      <c r="I15" s="13"/>
    </row>
    <row r="16" spans="1:9" ht="15.75">
      <c r="A16" s="9" t="s">
        <v>49</v>
      </c>
      <c r="B16" s="13">
        <v>3000</v>
      </c>
      <c r="C16" s="13">
        <v>0</v>
      </c>
      <c r="D16" s="9"/>
      <c r="E16" s="13">
        <f t="shared" si="0"/>
        <v>0</v>
      </c>
      <c r="F16" s="9"/>
      <c r="G16" s="13">
        <v>0</v>
      </c>
      <c r="H16" s="14"/>
      <c r="I16" s="13"/>
    </row>
    <row r="17" spans="1:7" ht="15.75">
      <c r="A17" s="9" t="s">
        <v>50</v>
      </c>
      <c r="B17" s="9"/>
      <c r="C17" s="9"/>
      <c r="D17" s="9"/>
      <c r="E17" s="9"/>
      <c r="F17" s="9"/>
      <c r="G17" s="9">
        <v>20000</v>
      </c>
    </row>
    <row r="18" spans="1:7" ht="15.75">
      <c r="A18" s="9"/>
      <c r="B18" s="9"/>
      <c r="C18" s="13"/>
      <c r="D18" s="9"/>
      <c r="E18" s="9"/>
      <c r="F18" s="9"/>
      <c r="G18" s="13"/>
    </row>
    <row r="19" spans="1:7" ht="15.75">
      <c r="A19" s="9" t="s">
        <v>51</v>
      </c>
      <c r="B19" s="15">
        <f>SUM(B7:B18)</f>
        <v>66560</v>
      </c>
      <c r="C19" s="15">
        <f>SUM(C7:C18)</f>
        <v>58560</v>
      </c>
      <c r="D19" s="15">
        <f>SUM(D7:D18)</f>
        <v>-1610</v>
      </c>
      <c r="E19" s="15">
        <f>SUM(E7:E18)</f>
        <v>56950</v>
      </c>
      <c r="F19" s="15"/>
      <c r="G19" s="15">
        <f>SUM(G7:G18)</f>
        <v>56950</v>
      </c>
    </row>
    <row r="20" spans="1:7" ht="15.75">
      <c r="A20" s="9"/>
      <c r="B20" s="9"/>
      <c r="C20" s="9"/>
      <c r="D20" s="9"/>
      <c r="E20" s="9"/>
      <c r="F20" s="13"/>
      <c r="G20" s="9"/>
    </row>
    <row r="21" spans="1:7" ht="15.75">
      <c r="A21" s="8" t="s">
        <v>52</v>
      </c>
      <c r="B21" s="8"/>
      <c r="C21" s="9"/>
      <c r="D21" s="9"/>
      <c r="E21" s="9"/>
      <c r="F21" s="9"/>
      <c r="G21" s="9"/>
    </row>
    <row r="22" spans="1:7" ht="15.75">
      <c r="A22" s="9"/>
      <c r="B22" s="9"/>
      <c r="C22" s="9"/>
      <c r="D22" s="9"/>
      <c r="E22" s="9"/>
      <c r="F22" s="9"/>
      <c r="G22" s="9"/>
    </row>
    <row r="23" spans="1:7" ht="15.75">
      <c r="A23" s="9" t="s">
        <v>53</v>
      </c>
      <c r="B23" s="9"/>
      <c r="C23" s="13">
        <v>291</v>
      </c>
      <c r="D23" s="9">
        <v>0</v>
      </c>
      <c r="E23" s="9"/>
      <c r="F23" s="9"/>
      <c r="G23" s="13">
        <f>C23+D23-F23</f>
        <v>291</v>
      </c>
    </row>
    <row r="24" spans="1:7" ht="15.75">
      <c r="A24" s="9"/>
      <c r="B24" s="9"/>
      <c r="C24" s="9"/>
      <c r="D24" s="9"/>
      <c r="E24" s="9"/>
      <c r="F24" s="9"/>
      <c r="G24" s="9"/>
    </row>
    <row r="25" spans="1:7">
      <c r="F25" t="s">
        <v>54</v>
      </c>
      <c r="G25" t="s">
        <v>55</v>
      </c>
    </row>
    <row r="27" spans="1:7">
      <c r="A27" s="16" t="s">
        <v>41</v>
      </c>
      <c r="B27" s="16"/>
      <c r="E27">
        <v>3450</v>
      </c>
      <c r="G27">
        <f>E27-F27</f>
        <v>3450</v>
      </c>
    </row>
    <row r="28" spans="1:7">
      <c r="A28" s="16" t="s">
        <v>42</v>
      </c>
      <c r="B28" s="16"/>
      <c r="E28">
        <v>1610</v>
      </c>
      <c r="F28">
        <v>1610</v>
      </c>
      <c r="G28">
        <f t="shared" ref="G28:G35" si="1">E28-F28</f>
        <v>0</v>
      </c>
    </row>
    <row r="29" spans="1:7">
      <c r="A29" s="16" t="s">
        <v>25</v>
      </c>
      <c r="B29" s="16"/>
      <c r="E29">
        <v>9000</v>
      </c>
      <c r="G29">
        <f t="shared" si="1"/>
        <v>9000</v>
      </c>
    </row>
    <row r="30" spans="1:7">
      <c r="A30" s="16" t="s">
        <v>43</v>
      </c>
      <c r="B30" s="16"/>
      <c r="E30">
        <v>5000</v>
      </c>
      <c r="G30">
        <f t="shared" si="1"/>
        <v>5000</v>
      </c>
    </row>
    <row r="31" spans="1:7">
      <c r="A31" s="16" t="s">
        <v>44</v>
      </c>
      <c r="B31" s="16"/>
      <c r="E31">
        <v>1500</v>
      </c>
      <c r="G31">
        <f t="shared" si="1"/>
        <v>1500</v>
      </c>
    </row>
    <row r="32" spans="1:7">
      <c r="A32" s="16" t="s">
        <v>45</v>
      </c>
      <c r="B32" s="16"/>
      <c r="E32">
        <v>25000</v>
      </c>
      <c r="G32">
        <f t="shared" si="1"/>
        <v>25000</v>
      </c>
    </row>
    <row r="33" spans="1:7">
      <c r="A33" s="16" t="s">
        <v>47</v>
      </c>
      <c r="B33" s="16"/>
      <c r="E33">
        <v>9000</v>
      </c>
      <c r="G33">
        <f t="shared" si="1"/>
        <v>9000</v>
      </c>
    </row>
    <row r="34" spans="1:7">
      <c r="A34" s="16" t="s">
        <v>48</v>
      </c>
      <c r="B34" s="16"/>
      <c r="E34">
        <v>4000</v>
      </c>
      <c r="G34">
        <f t="shared" si="1"/>
        <v>4000</v>
      </c>
    </row>
    <row r="35" spans="1:7">
      <c r="A35" s="16" t="s">
        <v>49</v>
      </c>
      <c r="B35" s="16"/>
      <c r="E35">
        <v>0</v>
      </c>
      <c r="G35">
        <f t="shared" si="1"/>
        <v>0</v>
      </c>
    </row>
    <row r="36" spans="1:7">
      <c r="A36" s="16"/>
      <c r="B36" s="16"/>
    </row>
    <row r="37" spans="1:7">
      <c r="A37" s="16" t="s">
        <v>32</v>
      </c>
      <c r="B37" s="16"/>
      <c r="E37">
        <f>SUM(E27:E36)</f>
        <v>58560</v>
      </c>
      <c r="F37">
        <f>SUM(F27:F36)</f>
        <v>1610</v>
      </c>
      <c r="G37">
        <f>SUM(G27:G36)</f>
        <v>56950</v>
      </c>
    </row>
  </sheetData>
  <pageMargins left="0.70866141732283472" right="0.70866141732283472" top="0.74803149606299213" bottom="0.74803149606299213" header="0.31496062992125984" footer="0.31496062992125984"/>
  <pageSetup paperSize="9" scale="91" orientation="landscape" r:id="rId1"/>
</worksheet>
</file>

<file path=xl/worksheets/sheet3.xml><?xml version="1.0" encoding="utf-8"?>
<worksheet xmlns="http://schemas.openxmlformats.org/spreadsheetml/2006/main" xmlns:r="http://schemas.openxmlformats.org/officeDocument/2006/relationships">
  <dimension ref="A1:F37"/>
  <sheetViews>
    <sheetView workbookViewId="0">
      <selection activeCell="F26" sqref="F26"/>
    </sheetView>
  </sheetViews>
  <sheetFormatPr defaultRowHeight="15"/>
  <cols>
    <col min="1" max="1" width="63.42578125" bestFit="1" customWidth="1"/>
    <col min="2" max="2" width="7.28515625" bestFit="1" customWidth="1"/>
  </cols>
  <sheetData>
    <row r="1" spans="1:5" ht="18">
      <c r="A1" s="17" t="s">
        <v>0</v>
      </c>
    </row>
    <row r="3" spans="1:5">
      <c r="B3" s="22" t="s">
        <v>6</v>
      </c>
      <c r="C3" t="s">
        <v>62</v>
      </c>
      <c r="E3" t="s">
        <v>63</v>
      </c>
    </row>
    <row r="4" spans="1:5">
      <c r="B4" s="4" t="s">
        <v>56</v>
      </c>
      <c r="C4" s="4"/>
      <c r="D4" s="4"/>
    </row>
    <row r="5" spans="1:5">
      <c r="B5" s="5"/>
    </row>
    <row r="6" spans="1:5">
      <c r="A6" s="1"/>
      <c r="B6" s="5"/>
    </row>
    <row r="7" spans="1:5">
      <c r="B7" s="18"/>
    </row>
    <row r="8" spans="1:5">
      <c r="A8" s="2" t="s">
        <v>174</v>
      </c>
      <c r="B8" s="3">
        <v>79249</v>
      </c>
      <c r="C8">
        <v>83180</v>
      </c>
      <c r="D8">
        <v>83180</v>
      </c>
    </row>
    <row r="9" spans="1:5">
      <c r="A9" s="19" t="s">
        <v>57</v>
      </c>
      <c r="B9" s="3"/>
    </row>
    <row r="10" spans="1:5">
      <c r="A10" s="2" t="s">
        <v>58</v>
      </c>
      <c r="B10" s="3">
        <v>-66205</v>
      </c>
      <c r="C10">
        <v>-66560</v>
      </c>
      <c r="D10">
        <v>-66560</v>
      </c>
    </row>
    <row r="11" spans="1:5">
      <c r="B11" s="3"/>
    </row>
    <row r="12" spans="1:5" ht="15.75" thickBot="1">
      <c r="A12" s="1" t="s">
        <v>175</v>
      </c>
      <c r="B12" s="6">
        <f>SUM(B8:B10)</f>
        <v>13044</v>
      </c>
      <c r="C12" s="64">
        <f>C8+C10</f>
        <v>16620</v>
      </c>
      <c r="D12" s="64">
        <f>D8+D10</f>
        <v>16620</v>
      </c>
    </row>
    <row r="13" spans="1:5" ht="15.75" thickTop="1"/>
    <row r="14" spans="1:5">
      <c r="A14" s="2" t="s">
        <v>178</v>
      </c>
      <c r="B14">
        <v>96928</v>
      </c>
      <c r="C14" s="20">
        <v>53921</v>
      </c>
      <c r="D14" s="20">
        <v>63936.81</v>
      </c>
    </row>
    <row r="15" spans="1:5">
      <c r="C15" s="21"/>
      <c r="D15" s="21"/>
    </row>
    <row r="16" spans="1:5">
      <c r="A16" s="2" t="s">
        <v>179</v>
      </c>
      <c r="B16">
        <v>-92997</v>
      </c>
      <c r="C16" s="3">
        <v>-55851</v>
      </c>
      <c r="D16" s="3">
        <v>-59288.4</v>
      </c>
    </row>
    <row r="17" spans="1:6">
      <c r="A17" s="2" t="s">
        <v>180</v>
      </c>
      <c r="B17">
        <v>-355</v>
      </c>
      <c r="D17">
        <f>8000</f>
        <v>8000</v>
      </c>
    </row>
    <row r="18" spans="1:6">
      <c r="A18" s="2"/>
    </row>
    <row r="19" spans="1:6" ht="15.75" thickBot="1">
      <c r="A19" s="1" t="s">
        <v>176</v>
      </c>
      <c r="B19" s="63">
        <f>SUM(B12:B18)</f>
        <v>16620</v>
      </c>
      <c r="C19" s="63">
        <f>C12+C14+C16</f>
        <v>14690</v>
      </c>
      <c r="D19" s="63">
        <f>SUM(D12:D18)</f>
        <v>29268.409999999996</v>
      </c>
    </row>
    <row r="20" spans="1:6" ht="15.75" thickTop="1">
      <c r="A20" s="1"/>
      <c r="C20" s="21"/>
      <c r="D20" s="21"/>
    </row>
    <row r="21" spans="1:6">
      <c r="A21" s="1" t="s">
        <v>177</v>
      </c>
      <c r="B21">
        <v>66560</v>
      </c>
      <c r="D21">
        <f>-D10-D17</f>
        <v>58560</v>
      </c>
    </row>
    <row r="22" spans="1:6">
      <c r="A22" s="2"/>
    </row>
    <row r="23" spans="1:6">
      <c r="A23" t="s">
        <v>32</v>
      </c>
      <c r="B23" s="3">
        <f>B19+B21</f>
        <v>83180</v>
      </c>
      <c r="D23" s="3">
        <f>D21+D19</f>
        <v>87828.41</v>
      </c>
    </row>
    <row r="24" spans="1:6">
      <c r="A24" s="1" t="s">
        <v>59</v>
      </c>
    </row>
    <row r="25" spans="1:6">
      <c r="A25" t="s">
        <v>60</v>
      </c>
      <c r="B25">
        <v>73220</v>
      </c>
      <c r="D25">
        <v>84675</v>
      </c>
    </row>
    <row r="26" spans="1:6">
      <c r="A26" t="s">
        <v>61</v>
      </c>
      <c r="B26">
        <v>9960</v>
      </c>
      <c r="D26">
        <v>3279.51</v>
      </c>
      <c r="F26" s="3">
        <f>D23-D25-D26</f>
        <v>-126.09999999999673</v>
      </c>
    </row>
    <row r="32" spans="1:6">
      <c r="A32" t="s">
        <v>64</v>
      </c>
      <c r="B32">
        <v>75339.81</v>
      </c>
      <c r="C32">
        <v>84675</v>
      </c>
      <c r="D32">
        <v>84675</v>
      </c>
    </row>
    <row r="33" spans="1:5">
      <c r="A33" t="s">
        <v>65</v>
      </c>
      <c r="B33">
        <v>2120.0100000000002</v>
      </c>
      <c r="C33">
        <v>7145.52</v>
      </c>
      <c r="D33">
        <v>7145.52</v>
      </c>
    </row>
    <row r="34" spans="1:5">
      <c r="A34" t="s">
        <v>66</v>
      </c>
      <c r="B34">
        <v>0</v>
      </c>
      <c r="C34">
        <v>338.73</v>
      </c>
      <c r="D34">
        <v>338.73</v>
      </c>
    </row>
    <row r="35" spans="1:5">
      <c r="A35" t="s">
        <v>67</v>
      </c>
      <c r="B35">
        <v>9959.5300000000007</v>
      </c>
      <c r="C35">
        <v>3279.51</v>
      </c>
      <c r="D35">
        <v>3279.51</v>
      </c>
    </row>
    <row r="36" spans="1:5">
      <c r="A36" t="s">
        <v>69</v>
      </c>
      <c r="E36" t="s">
        <v>70</v>
      </c>
    </row>
    <row r="37" spans="1:5">
      <c r="A37" t="s">
        <v>68</v>
      </c>
      <c r="B37">
        <f>B32-B33+B34+B35</f>
        <v>83179.33</v>
      </c>
      <c r="C37">
        <f>C32-C33+C34+C35</f>
        <v>81147.719999999987</v>
      </c>
      <c r="D37">
        <f>D32-D33+D34+D35+D36</f>
        <v>81147.719999999987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sheetPr>
    <pageSetUpPr fitToPage="1"/>
  </sheetPr>
  <dimension ref="A1:H38"/>
  <sheetViews>
    <sheetView topLeftCell="A4" workbookViewId="0">
      <selection activeCell="H36" sqref="H36"/>
    </sheetView>
  </sheetViews>
  <sheetFormatPr defaultRowHeight="15"/>
  <cols>
    <col min="1" max="1" width="27" style="23" bestFit="1" customWidth="1"/>
    <col min="2" max="3" width="9.140625" style="23"/>
    <col min="4" max="4" width="5.140625" style="7" bestFit="1" customWidth="1"/>
    <col min="5" max="6" width="10.5703125" style="24" bestFit="1" customWidth="1"/>
    <col min="7" max="7" width="9.140625" style="7"/>
    <col min="8" max="8" width="9.5703125" bestFit="1" customWidth="1"/>
  </cols>
  <sheetData>
    <row r="1" spans="1:7">
      <c r="A1" s="23" t="s">
        <v>71</v>
      </c>
    </row>
    <row r="3" spans="1:7">
      <c r="A3" s="23" t="s">
        <v>72</v>
      </c>
      <c r="B3" s="66" t="s">
        <v>91</v>
      </c>
      <c r="C3" s="66"/>
    </row>
    <row r="4" spans="1:7">
      <c r="A4" s="66" t="s">
        <v>73</v>
      </c>
      <c r="B4" s="66"/>
    </row>
    <row r="5" spans="1:7">
      <c r="A5" s="23" t="s">
        <v>74</v>
      </c>
      <c r="B5" s="66" t="s">
        <v>75</v>
      </c>
      <c r="C5" s="66"/>
      <c r="D5" s="7" t="s">
        <v>76</v>
      </c>
    </row>
    <row r="7" spans="1:7">
      <c r="A7" s="66" t="s">
        <v>77</v>
      </c>
      <c r="B7" s="66"/>
      <c r="C7" s="66"/>
    </row>
    <row r="8" spans="1:7">
      <c r="A8" s="23" t="s">
        <v>78</v>
      </c>
      <c r="E8" s="24">
        <v>79995.87</v>
      </c>
    </row>
    <row r="9" spans="1:7" s="28" customFormat="1">
      <c r="A9" s="26" t="s">
        <v>79</v>
      </c>
      <c r="B9" s="26"/>
      <c r="C9" s="26"/>
      <c r="D9" s="27"/>
      <c r="E9" s="24">
        <v>0</v>
      </c>
      <c r="F9" s="24"/>
      <c r="G9" s="27"/>
    </row>
    <row r="10" spans="1:7" s="28" customFormat="1">
      <c r="A10" s="26"/>
      <c r="B10" s="26"/>
      <c r="C10" s="26"/>
      <c r="D10" s="27"/>
      <c r="E10" s="29"/>
      <c r="F10" s="29">
        <f>SUM(E8:E9)</f>
        <v>79995.87</v>
      </c>
      <c r="G10" s="27"/>
    </row>
    <row r="11" spans="1:7" s="28" customFormat="1">
      <c r="A11" s="26" t="s">
        <v>80</v>
      </c>
      <c r="B11" s="26"/>
      <c r="C11" s="26"/>
      <c r="D11" s="27"/>
      <c r="E11" s="24"/>
      <c r="F11" s="24"/>
      <c r="G11" s="27"/>
    </row>
    <row r="12" spans="1:7" s="28" customFormat="1">
      <c r="A12" s="26" t="s">
        <v>81</v>
      </c>
      <c r="B12" s="30">
        <v>961</v>
      </c>
      <c r="C12" s="31"/>
      <c r="D12" s="27"/>
      <c r="E12" s="32">
        <v>-545</v>
      </c>
      <c r="F12" s="24"/>
      <c r="G12" s="27"/>
    </row>
    <row r="13" spans="1:7" s="28" customFormat="1">
      <c r="A13" s="26"/>
      <c r="B13" s="30">
        <v>962</v>
      </c>
      <c r="C13" s="33"/>
      <c r="D13" s="27"/>
      <c r="E13" s="32">
        <v>-100</v>
      </c>
      <c r="F13" s="24"/>
      <c r="G13" s="27"/>
    </row>
    <row r="14" spans="1:7" s="28" customFormat="1">
      <c r="A14" s="26"/>
      <c r="B14" s="30">
        <v>964</v>
      </c>
      <c r="C14" s="31"/>
      <c r="D14" s="27"/>
      <c r="E14" s="32">
        <v>-100</v>
      </c>
      <c r="F14" s="24"/>
      <c r="G14" s="27"/>
    </row>
    <row r="15" spans="1:7" s="28" customFormat="1">
      <c r="A15" s="26"/>
      <c r="B15" s="34">
        <v>966</v>
      </c>
      <c r="C15" s="27"/>
      <c r="D15" s="27"/>
      <c r="E15" s="35">
        <v>-100</v>
      </c>
      <c r="F15" s="24"/>
      <c r="G15" s="27"/>
    </row>
    <row r="16" spans="1:7" s="28" customFormat="1">
      <c r="A16" s="26"/>
      <c r="B16" s="34">
        <v>969</v>
      </c>
      <c r="C16" s="27"/>
      <c r="D16" s="27"/>
      <c r="E16" s="35">
        <v>-100</v>
      </c>
      <c r="F16" s="24"/>
      <c r="G16" s="27"/>
    </row>
    <row r="17" spans="1:7" s="28" customFormat="1">
      <c r="A17" s="26"/>
      <c r="B17" s="61">
        <v>974</v>
      </c>
      <c r="C17" s="27"/>
      <c r="D17" s="27"/>
      <c r="E17" s="24">
        <v>-210</v>
      </c>
      <c r="F17" s="24"/>
      <c r="G17" s="27"/>
    </row>
    <row r="18" spans="1:7" s="28" customFormat="1">
      <c r="A18" s="26"/>
      <c r="B18" s="30">
        <v>975</v>
      </c>
      <c r="C18" s="27"/>
      <c r="D18" s="27"/>
      <c r="E18" s="35">
        <v>-300</v>
      </c>
      <c r="F18" s="24"/>
      <c r="G18" s="27"/>
    </row>
    <row r="19" spans="1:7" s="28" customFormat="1">
      <c r="A19" s="26"/>
      <c r="B19" s="27"/>
      <c r="C19" s="27"/>
      <c r="D19" s="27"/>
      <c r="E19" s="24"/>
      <c r="F19" s="24"/>
      <c r="G19" s="27"/>
    </row>
    <row r="20" spans="1:7" s="28" customFormat="1">
      <c r="A20" s="26"/>
      <c r="B20" s="26"/>
      <c r="C20" s="26"/>
      <c r="D20" s="27"/>
      <c r="E20" s="29"/>
      <c r="F20" s="29">
        <f>SUM(E12:E19)</f>
        <v>-1455</v>
      </c>
      <c r="G20" s="27"/>
    </row>
    <row r="21" spans="1:7" s="28" customFormat="1">
      <c r="A21" s="26"/>
      <c r="B21" s="26"/>
      <c r="C21" s="26"/>
      <c r="D21" s="27"/>
      <c r="E21" s="24"/>
      <c r="F21" s="24"/>
      <c r="G21" s="27"/>
    </row>
    <row r="22" spans="1:7" s="28" customFormat="1">
      <c r="A22" s="26" t="s">
        <v>82</v>
      </c>
      <c r="B22" s="26" t="s">
        <v>83</v>
      </c>
      <c r="C22" s="26"/>
      <c r="D22" s="27"/>
      <c r="E22" s="24">
        <v>0</v>
      </c>
      <c r="F22" s="24"/>
      <c r="G22" s="27"/>
    </row>
    <row r="23" spans="1:7" s="28" customFormat="1">
      <c r="A23" s="26"/>
      <c r="B23" s="26"/>
      <c r="C23" s="26"/>
      <c r="D23" s="27"/>
      <c r="E23" s="29"/>
      <c r="F23" s="29">
        <f>SUM(E22)</f>
        <v>0</v>
      </c>
      <c r="G23" s="27"/>
    </row>
    <row r="24" spans="1:7" s="28" customFormat="1">
      <c r="A24" s="26"/>
      <c r="B24" s="25"/>
      <c r="C24" s="26"/>
      <c r="D24" s="27"/>
      <c r="E24" s="24"/>
      <c r="F24" s="24"/>
      <c r="G24" s="27"/>
    </row>
    <row r="25" spans="1:7" s="28" customFormat="1">
      <c r="A25" s="26"/>
      <c r="B25" s="26"/>
      <c r="C25" s="26"/>
      <c r="D25" s="27"/>
      <c r="E25" s="24"/>
      <c r="F25" s="24"/>
      <c r="G25" s="27"/>
    </row>
    <row r="26" spans="1:7" s="28" customFormat="1" ht="15.75" thickBot="1">
      <c r="A26" s="66" t="s">
        <v>84</v>
      </c>
      <c r="B26" s="65"/>
      <c r="C26" s="26"/>
      <c r="D26" s="27"/>
      <c r="E26" s="24"/>
      <c r="F26" s="36">
        <f>SUM(F10:F25)</f>
        <v>78540.87</v>
      </c>
      <c r="G26" s="27"/>
    </row>
    <row r="27" spans="1:7" s="28" customFormat="1" ht="15.75" thickTop="1">
      <c r="A27" s="26"/>
      <c r="B27" s="26"/>
      <c r="C27" s="26"/>
      <c r="D27" s="27"/>
      <c r="E27" s="24"/>
      <c r="F27" s="24"/>
      <c r="G27" s="27"/>
    </row>
    <row r="28" spans="1:7" s="28" customFormat="1" ht="30" customHeight="1">
      <c r="A28" s="67" t="s">
        <v>85</v>
      </c>
      <c r="B28" s="67"/>
      <c r="C28" s="67"/>
      <c r="D28" s="67"/>
      <c r="E28" s="67"/>
      <c r="F28" s="67"/>
      <c r="G28" s="67"/>
    </row>
    <row r="29" spans="1:7" s="28" customFormat="1">
      <c r="A29" s="26"/>
      <c r="B29" s="26"/>
      <c r="C29" s="26"/>
      <c r="D29" s="27"/>
      <c r="E29" s="24"/>
      <c r="F29" s="24"/>
      <c r="G29" s="27"/>
    </row>
    <row r="30" spans="1:7" s="28" customFormat="1">
      <c r="A30" s="26" t="s">
        <v>86</v>
      </c>
      <c r="B30" s="26"/>
      <c r="C30" s="26"/>
      <c r="D30" s="27"/>
      <c r="E30" s="24"/>
      <c r="F30" s="24"/>
      <c r="G30" s="27"/>
    </row>
    <row r="31" spans="1:7" s="28" customFormat="1">
      <c r="A31" s="26"/>
      <c r="B31" s="26"/>
      <c r="C31" s="26"/>
      <c r="D31" s="27"/>
      <c r="E31" s="24"/>
      <c r="F31" s="24"/>
      <c r="G31" s="27"/>
    </row>
    <row r="32" spans="1:7" s="28" customFormat="1">
      <c r="A32" s="26" t="s">
        <v>87</v>
      </c>
      <c r="B32" s="26"/>
      <c r="C32" s="26"/>
      <c r="D32" s="27"/>
      <c r="E32" s="24"/>
      <c r="F32" s="37">
        <v>77868.210000000006</v>
      </c>
      <c r="G32" s="27"/>
    </row>
    <row r="33" spans="1:8" s="28" customFormat="1">
      <c r="A33" s="26" t="s">
        <v>88</v>
      </c>
      <c r="B33" s="26"/>
      <c r="C33" s="26"/>
      <c r="D33" s="27"/>
      <c r="E33" s="24"/>
      <c r="F33" s="38">
        <v>59283.82</v>
      </c>
      <c r="G33" s="27"/>
    </row>
    <row r="34" spans="1:8" s="28" customFormat="1">
      <c r="A34" s="26" t="s">
        <v>89</v>
      </c>
      <c r="B34" s="26"/>
      <c r="C34" s="26"/>
      <c r="D34" s="27"/>
      <c r="E34" s="24"/>
      <c r="F34" s="38">
        <v>-58611.16</v>
      </c>
      <c r="G34" s="27"/>
    </row>
    <row r="35" spans="1:8" s="28" customFormat="1">
      <c r="A35" s="26"/>
      <c r="B35" s="26"/>
      <c r="C35" s="26"/>
      <c r="D35" s="27"/>
      <c r="E35" s="24"/>
      <c r="F35" s="24"/>
      <c r="G35" s="27"/>
    </row>
    <row r="36" spans="1:8" s="28" customFormat="1" ht="15.75" thickBot="1">
      <c r="A36" s="65" t="s">
        <v>90</v>
      </c>
      <c r="B36" s="65"/>
      <c r="C36" s="65"/>
      <c r="D36" s="27"/>
      <c r="E36" s="24"/>
      <c r="F36" s="36">
        <f>SUM(F32:F35)</f>
        <v>78540.87</v>
      </c>
      <c r="G36" s="27"/>
      <c r="H36" s="48"/>
    </row>
    <row r="37" spans="1:8" s="28" customFormat="1" ht="15.75" thickTop="1">
      <c r="A37" s="26"/>
      <c r="B37" s="26"/>
      <c r="C37" s="26"/>
      <c r="D37" s="27"/>
      <c r="E37" s="24"/>
      <c r="F37" s="24"/>
      <c r="G37" s="27"/>
      <c r="H37" s="38"/>
    </row>
    <row r="38" spans="1:8">
      <c r="H38" s="39"/>
    </row>
  </sheetData>
  <mergeCells count="7">
    <mergeCell ref="A36:C36"/>
    <mergeCell ref="B3:C3"/>
    <mergeCell ref="A4:B4"/>
    <mergeCell ref="B5:C5"/>
    <mergeCell ref="A7:C7"/>
    <mergeCell ref="A26:B26"/>
    <mergeCell ref="A28:G28"/>
  </mergeCells>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sheetPr>
    <pageSetUpPr fitToPage="1"/>
  </sheetPr>
  <dimension ref="A1:F14"/>
  <sheetViews>
    <sheetView workbookViewId="0">
      <selection activeCell="F12" sqref="F12"/>
    </sheetView>
  </sheetViews>
  <sheetFormatPr defaultRowHeight="15"/>
  <cols>
    <col min="1" max="1" width="29" bestFit="1" customWidth="1"/>
    <col min="2" max="3" width="11.5703125" bestFit="1" customWidth="1"/>
    <col min="4" max="4" width="10.5703125" bestFit="1" customWidth="1"/>
    <col min="5" max="5" width="46.42578125" style="40" bestFit="1" customWidth="1"/>
  </cols>
  <sheetData>
    <row r="1" spans="1:6">
      <c r="A1" s="80" t="s">
        <v>184</v>
      </c>
    </row>
    <row r="2" spans="1:6">
      <c r="A2" t="s">
        <v>92</v>
      </c>
    </row>
    <row r="4" spans="1:6">
      <c r="A4" s="41"/>
      <c r="B4" s="41" t="s">
        <v>62</v>
      </c>
      <c r="C4" s="41" t="s">
        <v>63</v>
      </c>
      <c r="D4" s="41" t="s">
        <v>93</v>
      </c>
      <c r="E4" s="42" t="s">
        <v>94</v>
      </c>
      <c r="F4" s="81" t="s">
        <v>185</v>
      </c>
    </row>
    <row r="5" spans="1:6">
      <c r="A5" s="41" t="s">
        <v>95</v>
      </c>
      <c r="B5" s="43">
        <v>53000</v>
      </c>
      <c r="C5" s="41">
        <v>53000</v>
      </c>
      <c r="D5" s="43">
        <f>C5-B5</f>
        <v>0</v>
      </c>
      <c r="E5" s="42"/>
      <c r="F5" s="58">
        <f>100-(C5/B5*100)</f>
        <v>0</v>
      </c>
    </row>
    <row r="6" spans="1:6">
      <c r="A6" s="41" t="s">
        <v>96</v>
      </c>
      <c r="B6" s="43">
        <v>10937</v>
      </c>
      <c r="C6" s="41">
        <v>6283</v>
      </c>
      <c r="D6" s="43">
        <f t="shared" ref="D6:D12" si="0">C6-B6</f>
        <v>-4654</v>
      </c>
      <c r="E6" s="42" t="s">
        <v>182</v>
      </c>
      <c r="F6" s="58">
        <f t="shared" ref="F6:F12" si="1">100-(C6/B6*100)</f>
        <v>42.552802413824629</v>
      </c>
    </row>
    <row r="7" spans="1:6" ht="45">
      <c r="A7" s="41" t="s">
        <v>97</v>
      </c>
      <c r="B7" s="43">
        <v>10700</v>
      </c>
      <c r="C7" s="41">
        <v>13929</v>
      </c>
      <c r="D7" s="43">
        <f t="shared" si="0"/>
        <v>3229</v>
      </c>
      <c r="E7" s="42" t="s">
        <v>183</v>
      </c>
      <c r="F7" s="58">
        <f t="shared" si="1"/>
        <v>-30.177570093457945</v>
      </c>
    </row>
    <row r="8" spans="1:6">
      <c r="A8" s="41" t="s">
        <v>98</v>
      </c>
      <c r="B8" s="43">
        <v>0</v>
      </c>
      <c r="C8" s="41">
        <v>0</v>
      </c>
      <c r="D8" s="43">
        <f t="shared" si="0"/>
        <v>0</v>
      </c>
      <c r="E8" s="42"/>
      <c r="F8" s="58"/>
    </row>
    <row r="9" spans="1:6">
      <c r="A9" s="41" t="s">
        <v>99</v>
      </c>
      <c r="B9" s="43">
        <v>48589</v>
      </c>
      <c r="C9" s="41">
        <v>44682</v>
      </c>
      <c r="D9" s="43">
        <f t="shared" si="0"/>
        <v>-3907</v>
      </c>
      <c r="E9" s="42"/>
      <c r="F9" s="58">
        <f t="shared" si="1"/>
        <v>8.0409146103027354</v>
      </c>
    </row>
    <row r="10" spans="1:6">
      <c r="A10" s="41" t="s">
        <v>100</v>
      </c>
      <c r="B10" s="43">
        <v>77868</v>
      </c>
      <c r="C10" s="41">
        <v>78540</v>
      </c>
      <c r="D10" s="43">
        <f t="shared" si="0"/>
        <v>672</v>
      </c>
      <c r="E10" s="42"/>
      <c r="F10" s="58">
        <f t="shared" si="1"/>
        <v>-0.86299892125134647</v>
      </c>
    </row>
    <row r="11" spans="1:6">
      <c r="A11" s="41" t="s">
        <v>101</v>
      </c>
      <c r="B11" s="43">
        <v>505487</v>
      </c>
      <c r="C11" s="62">
        <f>'FIXED ASSETS'!F49</f>
        <v>474212.15000000008</v>
      </c>
      <c r="D11" s="43">
        <f t="shared" si="0"/>
        <v>-31274.849999999919</v>
      </c>
      <c r="E11" s="42"/>
      <c r="F11" s="58">
        <f t="shared" si="1"/>
        <v>6.1870730602369406</v>
      </c>
    </row>
    <row r="12" spans="1:6">
      <c r="A12" s="41" t="s">
        <v>102</v>
      </c>
      <c r="B12" s="43">
        <v>0</v>
      </c>
      <c r="C12" s="41">
        <v>0</v>
      </c>
      <c r="D12" s="43">
        <f t="shared" si="0"/>
        <v>0</v>
      </c>
      <c r="E12" s="42"/>
      <c r="F12" s="58"/>
    </row>
    <row r="14" spans="1:6">
      <c r="C14" t="s">
        <v>172</v>
      </c>
    </row>
  </sheetData>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dimension ref="A1:H40"/>
  <sheetViews>
    <sheetView tabSelected="1" workbookViewId="0">
      <selection activeCell="D13" sqref="D13"/>
    </sheetView>
  </sheetViews>
  <sheetFormatPr defaultRowHeight="15"/>
  <cols>
    <col min="1" max="1" width="15.7109375" style="28" bestFit="1" customWidth="1"/>
    <col min="2" max="2" width="9.140625" style="28"/>
    <col min="3" max="3" width="18.7109375" style="28" bestFit="1" customWidth="1"/>
    <col min="4" max="4" width="9.5703125" style="28" bestFit="1" customWidth="1"/>
    <col min="5" max="5" width="10.5703125" style="28" bestFit="1" customWidth="1"/>
    <col min="6" max="6" width="9.140625" style="28"/>
    <col min="7" max="7" width="10.5703125" style="28" bestFit="1" customWidth="1"/>
    <col min="8" max="8" width="9.5703125" style="28" bestFit="1" customWidth="1"/>
    <col min="9" max="16384" width="9.140625" style="28"/>
  </cols>
  <sheetData>
    <row r="1" spans="1:6">
      <c r="A1" s="44" t="s">
        <v>103</v>
      </c>
      <c r="B1" s="45"/>
      <c r="C1" s="45"/>
      <c r="D1" s="45"/>
      <c r="E1" s="45"/>
      <c r="F1" s="45"/>
    </row>
    <row r="3" spans="1:6">
      <c r="A3" s="28" t="s">
        <v>104</v>
      </c>
      <c r="C3" s="80" t="s">
        <v>91</v>
      </c>
    </row>
    <row r="5" spans="1:6">
      <c r="A5" s="28" t="s">
        <v>105</v>
      </c>
      <c r="B5" s="28" t="s">
        <v>100</v>
      </c>
      <c r="E5" s="46">
        <v>78540</v>
      </c>
    </row>
    <row r="7" spans="1:6">
      <c r="A7" s="28" t="s">
        <v>106</v>
      </c>
      <c r="B7" s="28" t="s">
        <v>107</v>
      </c>
    </row>
    <row r="9" spans="1:6">
      <c r="D9" s="46">
        <f>SUM(D8)</f>
        <v>0</v>
      </c>
    </row>
    <row r="11" spans="1:6">
      <c r="A11" s="28" t="s">
        <v>106</v>
      </c>
      <c r="B11" s="28" t="s">
        <v>108</v>
      </c>
    </row>
    <row r="12" spans="1:6">
      <c r="B12" s="28" t="s">
        <v>109</v>
      </c>
    </row>
    <row r="13" spans="1:6">
      <c r="B13" s="27" t="s">
        <v>67</v>
      </c>
      <c r="C13" s="27"/>
      <c r="D13" s="24"/>
    </row>
    <row r="14" spans="1:6">
      <c r="B14" s="27"/>
      <c r="C14" s="27"/>
      <c r="D14" s="35"/>
    </row>
    <row r="15" spans="1:6">
      <c r="B15" s="27"/>
      <c r="C15" s="27"/>
      <c r="D15" s="24"/>
    </row>
    <row r="16" spans="1:6">
      <c r="B16" s="27"/>
      <c r="C16" s="27"/>
      <c r="D16" s="35"/>
    </row>
    <row r="17" spans="1:5">
      <c r="D17" s="47">
        <f>SUM(D13:D16)</f>
        <v>0</v>
      </c>
    </row>
    <row r="18" spans="1:5">
      <c r="A18" s="28" t="s">
        <v>110</v>
      </c>
      <c r="E18" s="47">
        <f>D9+D17</f>
        <v>0</v>
      </c>
    </row>
    <row r="21" spans="1:5">
      <c r="A21" s="28" t="s">
        <v>82</v>
      </c>
      <c r="B21" s="28" t="s">
        <v>111</v>
      </c>
    </row>
    <row r="22" spans="1:5">
      <c r="B22" s="27"/>
      <c r="C22" s="27"/>
      <c r="D22" s="24"/>
    </row>
    <row r="23" spans="1:5">
      <c r="B23" s="27" t="s">
        <v>112</v>
      </c>
      <c r="C23" s="27"/>
      <c r="D23" s="35"/>
    </row>
    <row r="24" spans="1:5">
      <c r="B24" s="27"/>
      <c r="C24" s="27"/>
      <c r="D24" s="24"/>
    </row>
    <row r="25" spans="1:5">
      <c r="B25" s="27"/>
      <c r="C25" s="27"/>
      <c r="D25" s="24"/>
    </row>
    <row r="26" spans="1:5">
      <c r="B26" s="27"/>
      <c r="C26" s="27"/>
      <c r="D26" s="24"/>
    </row>
    <row r="27" spans="1:5">
      <c r="B27" s="27"/>
      <c r="C27" s="27"/>
      <c r="D27" s="24"/>
    </row>
    <row r="28" spans="1:5">
      <c r="B28" s="27"/>
      <c r="C28" s="27"/>
      <c r="D28" s="35"/>
    </row>
    <row r="31" spans="1:5">
      <c r="D31" s="47"/>
    </row>
    <row r="32" spans="1:5">
      <c r="A32" s="28" t="s">
        <v>113</v>
      </c>
      <c r="B32" s="28" t="s">
        <v>114</v>
      </c>
    </row>
    <row r="34" spans="1:8">
      <c r="D34" s="46">
        <f>D33</f>
        <v>0</v>
      </c>
    </row>
    <row r="36" spans="1:8">
      <c r="A36" s="28" t="s">
        <v>115</v>
      </c>
      <c r="E36" s="47">
        <f>D31+D34</f>
        <v>0</v>
      </c>
    </row>
    <row r="38" spans="1:8">
      <c r="A38" s="28" t="s">
        <v>116</v>
      </c>
      <c r="B38" s="28" t="s">
        <v>117</v>
      </c>
      <c r="E38" s="47">
        <f>E5-E18+E36</f>
        <v>78540</v>
      </c>
      <c r="G38" s="48"/>
      <c r="H38" s="48"/>
    </row>
    <row r="40" spans="1:8">
      <c r="E40" s="48"/>
      <c r="G40" s="48"/>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dimension ref="A1:H49"/>
  <sheetViews>
    <sheetView workbookViewId="0">
      <selection activeCell="E7" sqref="E7"/>
    </sheetView>
  </sheetViews>
  <sheetFormatPr defaultRowHeight="15"/>
  <cols>
    <col min="1" max="1" width="10.5703125" style="49" bestFit="1" customWidth="1"/>
    <col min="2" max="2" width="2.85546875" style="50" customWidth="1"/>
    <col min="3" max="3" width="25.85546875" style="50" bestFit="1" customWidth="1"/>
    <col min="4" max="4" width="2.85546875" style="50" customWidth="1"/>
    <col min="5" max="6" width="10.5703125" style="50" bestFit="1" customWidth="1"/>
    <col min="7" max="7" width="10.5703125" bestFit="1" customWidth="1"/>
    <col min="8" max="16384" width="9.140625" style="50"/>
  </cols>
  <sheetData>
    <row r="1" spans="1:8">
      <c r="A1" s="49" t="s">
        <v>6</v>
      </c>
      <c r="E1" s="50" t="s">
        <v>63</v>
      </c>
    </row>
    <row r="3" spans="1:8">
      <c r="C3" s="51" t="s">
        <v>118</v>
      </c>
    </row>
    <row r="4" spans="1:8">
      <c r="A4" s="49">
        <v>33850</v>
      </c>
      <c r="C4" s="50" t="s">
        <v>95</v>
      </c>
      <c r="E4" s="52">
        <v>53108.12</v>
      </c>
    </row>
    <row r="5" spans="1:8">
      <c r="A5" s="49">
        <v>23.07</v>
      </c>
      <c r="C5" s="50" t="s">
        <v>119</v>
      </c>
      <c r="E5" s="52">
        <v>119.19</v>
      </c>
    </row>
    <row r="6" spans="1:8">
      <c r="C6" s="50" t="s">
        <v>162</v>
      </c>
      <c r="E6" s="52">
        <f>500+1977</f>
        <v>2477</v>
      </c>
    </row>
    <row r="7" spans="1:8">
      <c r="A7" s="49">
        <v>0</v>
      </c>
      <c r="C7" s="50" t="s">
        <v>67</v>
      </c>
      <c r="E7" s="50">
        <v>3279.51</v>
      </c>
    </row>
    <row r="8" spans="1:8">
      <c r="A8" s="49">
        <v>1725</v>
      </c>
      <c r="C8" s="50" t="s">
        <v>120</v>
      </c>
      <c r="E8" s="50">
        <v>300</v>
      </c>
    </row>
    <row r="9" spans="1:8">
      <c r="A9" s="49">
        <v>0</v>
      </c>
      <c r="C9" s="50" t="s">
        <v>121</v>
      </c>
    </row>
    <row r="10" spans="1:8" s="54" customFormat="1">
      <c r="A10" s="53">
        <f>SUM(A4:A9)</f>
        <v>35598.07</v>
      </c>
      <c r="C10" s="54" t="s">
        <v>32</v>
      </c>
      <c r="E10" s="53">
        <f>SUM(E4:E9)</f>
        <v>59283.820000000007</v>
      </c>
      <c r="F10" s="55"/>
      <c r="G10" s="55">
        <f>E10-59283.82</f>
        <v>0</v>
      </c>
      <c r="H10" s="54" t="s">
        <v>67</v>
      </c>
    </row>
    <row r="12" spans="1:8">
      <c r="C12" s="51" t="s">
        <v>122</v>
      </c>
    </row>
    <row r="13" spans="1:8">
      <c r="A13" s="49">
        <v>17941.62</v>
      </c>
      <c r="C13" s="50" t="s">
        <v>123</v>
      </c>
      <c r="E13" s="52"/>
    </row>
    <row r="14" spans="1:8">
      <c r="C14" s="50" t="s">
        <v>163</v>
      </c>
      <c r="E14" s="52">
        <f>11000.15+2415.36</f>
        <v>13415.51</v>
      </c>
    </row>
    <row r="15" spans="1:8">
      <c r="C15" s="50" t="s">
        <v>164</v>
      </c>
      <c r="E15" s="52">
        <v>513.65</v>
      </c>
    </row>
    <row r="16" spans="1:8">
      <c r="C16" s="50" t="s">
        <v>165</v>
      </c>
      <c r="E16" s="52">
        <f>300+800</f>
        <v>1100</v>
      </c>
    </row>
    <row r="17" spans="1:8">
      <c r="C17" s="50" t="s">
        <v>166</v>
      </c>
      <c r="E17" s="52">
        <v>6352.94</v>
      </c>
    </row>
    <row r="18" spans="1:8">
      <c r="C18" s="50" t="s">
        <v>120</v>
      </c>
      <c r="E18" s="52">
        <v>15058.47</v>
      </c>
    </row>
    <row r="19" spans="1:8">
      <c r="A19" s="49">
        <v>1165</v>
      </c>
      <c r="C19" s="50" t="s">
        <v>43</v>
      </c>
      <c r="E19" s="52">
        <v>215</v>
      </c>
    </row>
    <row r="20" spans="1:8">
      <c r="A20" s="49">
        <v>850</v>
      </c>
      <c r="C20" s="50" t="s">
        <v>167</v>
      </c>
      <c r="E20" s="52">
        <f>270+1151.28</f>
        <v>1421.28</v>
      </c>
    </row>
    <row r="21" spans="1:8">
      <c r="A21" s="49">
        <v>2857.85</v>
      </c>
      <c r="C21" s="50" t="s">
        <v>168</v>
      </c>
      <c r="E21" s="52">
        <v>6490.26</v>
      </c>
    </row>
    <row r="22" spans="1:8">
      <c r="A22" s="49">
        <v>4242.59</v>
      </c>
      <c r="C22" s="50" t="s">
        <v>169</v>
      </c>
      <c r="E22" s="52">
        <v>197.35</v>
      </c>
    </row>
    <row r="23" spans="1:8">
      <c r="A23" s="49">
        <v>283</v>
      </c>
      <c r="C23" s="50" t="s">
        <v>170</v>
      </c>
      <c r="E23" s="52">
        <v>5025.91</v>
      </c>
    </row>
    <row r="24" spans="1:8">
      <c r="A24" s="49">
        <v>4005.92</v>
      </c>
      <c r="C24" s="50" t="s">
        <v>171</v>
      </c>
      <c r="E24" s="52">
        <v>8821.19</v>
      </c>
      <c r="G24" s="58"/>
    </row>
    <row r="25" spans="1:8" s="54" customFormat="1">
      <c r="A25" s="53">
        <f>SUM(A13:A24)</f>
        <v>31345.979999999996</v>
      </c>
      <c r="C25" s="54" t="s">
        <v>32</v>
      </c>
      <c r="E25" s="53">
        <f>SUM(E13:E24)</f>
        <v>58611.56</v>
      </c>
      <c r="F25" s="55"/>
      <c r="G25" s="55"/>
      <c r="H25" s="55"/>
    </row>
    <row r="27" spans="1:8">
      <c r="C27" s="51" t="s">
        <v>124</v>
      </c>
    </row>
    <row r="28" spans="1:8">
      <c r="A28" s="49">
        <v>37872.57</v>
      </c>
      <c r="C28" s="50" t="s">
        <v>125</v>
      </c>
      <c r="E28" s="50">
        <v>77868.210000000006</v>
      </c>
    </row>
    <row r="29" spans="1:8">
      <c r="A29" s="49">
        <v>37038.07</v>
      </c>
      <c r="C29" s="50" t="s">
        <v>118</v>
      </c>
      <c r="E29" s="56">
        <f>E10</f>
        <v>59283.820000000007</v>
      </c>
    </row>
    <row r="30" spans="1:8">
      <c r="A30" s="49">
        <v>-32851.980000000003</v>
      </c>
      <c r="C30" s="50" t="s">
        <v>122</v>
      </c>
      <c r="E30" s="56">
        <f>-E25</f>
        <v>-58611.56</v>
      </c>
    </row>
    <row r="31" spans="1:8" s="54" customFormat="1">
      <c r="A31" s="53">
        <f>SUM(A28:A30)</f>
        <v>42058.659999999996</v>
      </c>
      <c r="C31" s="54" t="s">
        <v>126</v>
      </c>
      <c r="E31" s="57">
        <f>SUM(E28:E30)</f>
        <v>78540.47000000003</v>
      </c>
      <c r="F31" s="55"/>
      <c r="G31" s="54" t="s">
        <v>127</v>
      </c>
    </row>
    <row r="33" spans="1:7">
      <c r="C33" s="68" t="s">
        <v>128</v>
      </c>
      <c r="D33" s="68"/>
    </row>
    <row r="34" spans="1:7">
      <c r="C34" s="54" t="s">
        <v>129</v>
      </c>
    </row>
    <row r="35" spans="1:7">
      <c r="A35" s="49">
        <v>677.23</v>
      </c>
      <c r="C35" s="50" t="s">
        <v>130</v>
      </c>
      <c r="E35" s="50">
        <v>2582.81</v>
      </c>
    </row>
    <row r="36" spans="1:7">
      <c r="A36" s="49">
        <v>24482.59</v>
      </c>
      <c r="C36" s="50" t="s">
        <v>131</v>
      </c>
      <c r="E36" s="56">
        <f>79995.87-56950</f>
        <v>23045.869999999995</v>
      </c>
    </row>
    <row r="37" spans="1:7">
      <c r="A37" s="49">
        <v>16925</v>
      </c>
      <c r="C37" s="50" t="s">
        <v>132</v>
      </c>
      <c r="E37" s="49">
        <v>56950</v>
      </c>
    </row>
    <row r="38" spans="1:7" s="54" customFormat="1">
      <c r="A38" s="53">
        <f>SUM(A35:A37)</f>
        <v>42084.82</v>
      </c>
      <c r="C38" s="54" t="s">
        <v>133</v>
      </c>
      <c r="E38" s="53">
        <f>SUM(E35:E37)</f>
        <v>82578.679999999993</v>
      </c>
    </row>
    <row r="40" spans="1:7">
      <c r="C40" s="50" t="s">
        <v>134</v>
      </c>
    </row>
    <row r="41" spans="1:7">
      <c r="A41" s="49">
        <v>-26.16</v>
      </c>
      <c r="C41" s="50" t="s">
        <v>135</v>
      </c>
    </row>
    <row r="42" spans="1:7" s="54" customFormat="1">
      <c r="A42" s="55">
        <f>A38+A41</f>
        <v>42058.659999999996</v>
      </c>
      <c r="C42" s="54" t="s">
        <v>136</v>
      </c>
      <c r="E42" s="55">
        <f>E38+E41</f>
        <v>82578.679999999993</v>
      </c>
      <c r="F42" s="55"/>
      <c r="G42" s="55"/>
    </row>
    <row r="43" spans="1:7">
      <c r="G43" s="58"/>
    </row>
    <row r="44" spans="1:7">
      <c r="A44" s="49">
        <v>37872.57</v>
      </c>
      <c r="C44" s="50" t="s">
        <v>137</v>
      </c>
      <c r="E44" s="37">
        <v>77868.210000000006</v>
      </c>
    </row>
    <row r="45" spans="1:7">
      <c r="A45" s="49">
        <v>37038.07</v>
      </c>
      <c r="C45" s="50" t="s">
        <v>118</v>
      </c>
      <c r="E45" s="38">
        <v>59283.82</v>
      </c>
    </row>
    <row r="46" spans="1:7">
      <c r="A46" s="49">
        <v>-32851.980000000003</v>
      </c>
      <c r="C46" s="50" t="s">
        <v>122</v>
      </c>
      <c r="E46" s="38">
        <v>-58611.56</v>
      </c>
    </row>
    <row r="47" spans="1:7" s="54" customFormat="1">
      <c r="A47" s="53">
        <f>SUM(A44:A46)</f>
        <v>42058.659999999996</v>
      </c>
      <c r="C47" s="54" t="s">
        <v>126</v>
      </c>
      <c r="E47" s="53">
        <f>SUM(E44:E46)</f>
        <v>78540.47</v>
      </c>
      <c r="G47" s="55">
        <f>E38-E47</f>
        <v>4038.2099999999919</v>
      </c>
    </row>
    <row r="49" spans="1:1">
      <c r="A49" s="56"/>
    </row>
  </sheetData>
  <mergeCells count="1">
    <mergeCell ref="C33:D33"/>
  </mergeCells>
  <pageMargins left="0.7" right="0.7" top="0.75" bottom="0.75" header="0.3" footer="0.3"/>
</worksheet>
</file>

<file path=xl/worksheets/sheet8.xml><?xml version="1.0" encoding="utf-8"?>
<worksheet xmlns="http://schemas.openxmlformats.org/spreadsheetml/2006/main" xmlns:r="http://schemas.openxmlformats.org/officeDocument/2006/relationships">
  <sheetPr>
    <pageSetUpPr fitToPage="1"/>
  </sheetPr>
  <dimension ref="A1:P29"/>
  <sheetViews>
    <sheetView workbookViewId="0">
      <selection activeCell="G32" sqref="G32"/>
    </sheetView>
  </sheetViews>
  <sheetFormatPr defaultRowHeight="15"/>
  <cols>
    <col min="1" max="2" width="9.140625" style="60"/>
    <col min="3" max="3" width="11.5703125" bestFit="1" customWidth="1"/>
    <col min="4" max="4" width="11.7109375" bestFit="1" customWidth="1"/>
    <col min="5" max="14" width="9.140625" style="60"/>
  </cols>
  <sheetData>
    <row r="1" spans="1:16" s="78" customFormat="1">
      <c r="A1" s="79" t="s">
        <v>0</v>
      </c>
      <c r="B1" s="44"/>
      <c r="E1" s="44"/>
      <c r="F1" s="44"/>
      <c r="G1" s="44"/>
      <c r="H1" s="44"/>
      <c r="I1" s="44"/>
      <c r="J1" s="44"/>
      <c r="K1" s="44"/>
      <c r="L1" s="44"/>
      <c r="M1" s="44"/>
      <c r="N1" s="44"/>
    </row>
    <row r="4" spans="1:16">
      <c r="A4" s="71"/>
      <c r="B4" s="72"/>
      <c r="C4" s="77" t="s">
        <v>138</v>
      </c>
      <c r="D4" s="77"/>
      <c r="E4" s="69" t="s">
        <v>139</v>
      </c>
      <c r="F4" s="69"/>
      <c r="G4" s="69"/>
      <c r="H4" s="69"/>
      <c r="I4" s="69"/>
      <c r="J4" s="69"/>
      <c r="K4" s="69"/>
      <c r="L4" s="69"/>
      <c r="M4" s="69"/>
      <c r="N4" s="69"/>
    </row>
    <row r="5" spans="1:16">
      <c r="A5" s="73"/>
      <c r="B5" s="74"/>
      <c r="C5" s="59">
        <v>40633</v>
      </c>
      <c r="D5" s="59">
        <v>40999</v>
      </c>
      <c r="E5" s="69" t="s">
        <v>140</v>
      </c>
      <c r="F5" s="69"/>
      <c r="G5" s="69"/>
      <c r="H5" s="69"/>
      <c r="I5" s="69"/>
      <c r="J5" s="69"/>
      <c r="K5" s="69"/>
      <c r="L5" s="69"/>
      <c r="M5" s="69"/>
      <c r="N5" s="69"/>
    </row>
    <row r="6" spans="1:16">
      <c r="A6" s="75"/>
      <c r="B6" s="76"/>
      <c r="C6" s="41" t="s">
        <v>56</v>
      </c>
      <c r="D6" s="41" t="s">
        <v>56</v>
      </c>
      <c r="E6" s="69" t="s">
        <v>141</v>
      </c>
      <c r="F6" s="69"/>
      <c r="G6" s="69"/>
      <c r="H6" s="69"/>
      <c r="I6" s="69"/>
      <c r="J6" s="69"/>
      <c r="K6" s="69"/>
      <c r="L6" s="69"/>
      <c r="M6" s="69"/>
      <c r="N6" s="69"/>
    </row>
    <row r="7" spans="1:16">
      <c r="A7" s="69" t="s">
        <v>142</v>
      </c>
      <c r="B7" s="69"/>
      <c r="C7" s="70">
        <v>73219.8</v>
      </c>
      <c r="D7" s="70">
        <f>C19</f>
        <v>77868.210000000006</v>
      </c>
      <c r="E7" s="69" t="s">
        <v>143</v>
      </c>
      <c r="F7" s="69"/>
      <c r="G7" s="69"/>
      <c r="H7" s="69"/>
      <c r="I7" s="69"/>
      <c r="J7" s="69"/>
      <c r="K7" s="69"/>
      <c r="L7" s="69"/>
      <c r="M7" s="69"/>
      <c r="N7" s="69"/>
    </row>
    <row r="8" spans="1:16">
      <c r="A8" s="69"/>
      <c r="B8" s="69"/>
      <c r="C8" s="70"/>
      <c r="D8" s="70"/>
      <c r="E8" s="69"/>
      <c r="F8" s="69"/>
      <c r="G8" s="69"/>
      <c r="H8" s="69"/>
      <c r="I8" s="69"/>
      <c r="J8" s="69"/>
      <c r="K8" s="69"/>
      <c r="L8" s="69"/>
      <c r="M8" s="69"/>
      <c r="N8" s="69"/>
    </row>
    <row r="9" spans="1:16">
      <c r="A9" s="69" t="s">
        <v>144</v>
      </c>
      <c r="B9" s="69"/>
      <c r="C9" s="70">
        <v>53000</v>
      </c>
      <c r="D9" s="70">
        <f>53108.12-108.12</f>
        <v>53000</v>
      </c>
      <c r="E9" s="69" t="s">
        <v>145</v>
      </c>
      <c r="F9" s="69"/>
      <c r="G9" s="69"/>
      <c r="H9" s="69"/>
      <c r="I9" s="69"/>
      <c r="J9" s="69"/>
      <c r="K9" s="69"/>
      <c r="L9" s="69"/>
      <c r="M9" s="69"/>
      <c r="N9" s="69"/>
      <c r="P9" t="s">
        <v>181</v>
      </c>
    </row>
    <row r="10" spans="1:16">
      <c r="A10" s="69"/>
      <c r="B10" s="69"/>
      <c r="C10" s="70"/>
      <c r="D10" s="70"/>
      <c r="E10" s="69"/>
      <c r="F10" s="69"/>
      <c r="G10" s="69"/>
      <c r="H10" s="69"/>
      <c r="I10" s="69"/>
      <c r="J10" s="69"/>
      <c r="K10" s="69"/>
      <c r="L10" s="69"/>
      <c r="M10" s="69"/>
      <c r="N10" s="69"/>
    </row>
    <row r="11" spans="1:16">
      <c r="A11" s="69" t="s">
        <v>146</v>
      </c>
      <c r="B11" s="69"/>
      <c r="C11" s="70">
        <v>10936.81</v>
      </c>
      <c r="D11" s="70">
        <f>6175.7+108.12</f>
        <v>6283.82</v>
      </c>
      <c r="E11" s="69" t="s">
        <v>147</v>
      </c>
      <c r="F11" s="69"/>
      <c r="G11" s="69"/>
      <c r="H11" s="69"/>
      <c r="I11" s="69"/>
      <c r="J11" s="69"/>
      <c r="K11" s="69"/>
      <c r="L11" s="69"/>
      <c r="M11" s="69"/>
      <c r="N11" s="69"/>
    </row>
    <row r="12" spans="1:16">
      <c r="A12" s="69"/>
      <c r="B12" s="69"/>
      <c r="C12" s="70"/>
      <c r="D12" s="70"/>
      <c r="E12" s="69"/>
      <c r="F12" s="69"/>
      <c r="G12" s="69"/>
      <c r="H12" s="69"/>
      <c r="I12" s="69"/>
      <c r="J12" s="69"/>
      <c r="K12" s="69"/>
      <c r="L12" s="69"/>
      <c r="M12" s="69"/>
      <c r="N12" s="69"/>
    </row>
    <row r="13" spans="1:16">
      <c r="A13" s="69" t="s">
        <v>148</v>
      </c>
      <c r="B13" s="69"/>
      <c r="C13" s="70">
        <v>10699.7</v>
      </c>
      <c r="D13" s="70">
        <v>13929.16</v>
      </c>
      <c r="E13" s="69" t="s">
        <v>149</v>
      </c>
      <c r="F13" s="69"/>
      <c r="G13" s="69"/>
      <c r="H13" s="69"/>
      <c r="I13" s="69"/>
      <c r="J13" s="69"/>
      <c r="K13" s="69"/>
      <c r="L13" s="69"/>
      <c r="M13" s="69"/>
      <c r="N13" s="69"/>
    </row>
    <row r="14" spans="1:16">
      <c r="A14" s="69"/>
      <c r="B14" s="69"/>
      <c r="C14" s="70"/>
      <c r="D14" s="70"/>
      <c r="E14" s="69"/>
      <c r="F14" s="69"/>
      <c r="G14" s="69"/>
      <c r="H14" s="69"/>
      <c r="I14" s="69"/>
      <c r="J14" s="69"/>
      <c r="K14" s="69"/>
      <c r="L14" s="69"/>
      <c r="M14" s="69"/>
      <c r="N14" s="69"/>
    </row>
    <row r="15" spans="1:16">
      <c r="A15" s="69" t="s">
        <v>150</v>
      </c>
      <c r="B15" s="69"/>
      <c r="C15" s="70">
        <v>0</v>
      </c>
      <c r="D15" s="70" t="s">
        <v>151</v>
      </c>
      <c r="E15" s="69" t="s">
        <v>152</v>
      </c>
      <c r="F15" s="69"/>
      <c r="G15" s="69"/>
      <c r="H15" s="69"/>
      <c r="I15" s="69"/>
      <c r="J15" s="69"/>
      <c r="K15" s="69"/>
      <c r="L15" s="69"/>
      <c r="M15" s="69"/>
      <c r="N15" s="69"/>
    </row>
    <row r="16" spans="1:16">
      <c r="A16" s="69"/>
      <c r="B16" s="69"/>
      <c r="C16" s="70"/>
      <c r="D16" s="70"/>
      <c r="E16" s="69"/>
      <c r="F16" s="69"/>
      <c r="G16" s="69"/>
      <c r="H16" s="69"/>
      <c r="I16" s="69"/>
      <c r="J16" s="69"/>
      <c r="K16" s="69"/>
      <c r="L16" s="69"/>
      <c r="M16" s="69"/>
      <c r="N16" s="69"/>
    </row>
    <row r="17" spans="1:14">
      <c r="A17" s="69" t="s">
        <v>153</v>
      </c>
      <c r="B17" s="69"/>
      <c r="C17" s="70">
        <v>48588.7</v>
      </c>
      <c r="D17" s="70">
        <f>42099.59+2582.81</f>
        <v>44682.399999999994</v>
      </c>
      <c r="E17" s="69" t="s">
        <v>154</v>
      </c>
      <c r="F17" s="69"/>
      <c r="G17" s="69"/>
      <c r="H17" s="69"/>
      <c r="I17" s="69"/>
      <c r="J17" s="69"/>
      <c r="K17" s="69"/>
      <c r="L17" s="69"/>
      <c r="M17" s="69"/>
      <c r="N17" s="69"/>
    </row>
    <row r="18" spans="1:14">
      <c r="A18" s="69"/>
      <c r="B18" s="69"/>
      <c r="C18" s="70"/>
      <c r="D18" s="70"/>
      <c r="E18" s="69"/>
      <c r="F18" s="69"/>
      <c r="G18" s="69"/>
      <c r="H18" s="69"/>
      <c r="I18" s="69"/>
      <c r="J18" s="69"/>
      <c r="K18" s="69"/>
      <c r="L18" s="69"/>
      <c r="M18" s="69"/>
      <c r="N18" s="69"/>
    </row>
    <row r="19" spans="1:14">
      <c r="A19" s="69" t="s">
        <v>155</v>
      </c>
      <c r="B19" s="69"/>
      <c r="C19" s="70">
        <v>77868.210000000006</v>
      </c>
      <c r="D19" s="70">
        <f>D7+D9+D11-D13-D17</f>
        <v>78540.47</v>
      </c>
      <c r="E19" s="69" t="s">
        <v>173</v>
      </c>
      <c r="F19" s="69"/>
      <c r="G19" s="69"/>
      <c r="H19" s="69"/>
      <c r="I19" s="69"/>
      <c r="J19" s="69"/>
      <c r="K19" s="69"/>
      <c r="L19" s="69"/>
      <c r="M19" s="69"/>
      <c r="N19" s="69"/>
    </row>
    <row r="20" spans="1:14">
      <c r="A20" s="69"/>
      <c r="B20" s="69"/>
      <c r="C20" s="70"/>
      <c r="D20" s="70"/>
      <c r="E20" s="69"/>
      <c r="F20" s="69"/>
      <c r="G20" s="69"/>
      <c r="H20" s="69"/>
      <c r="I20" s="69"/>
      <c r="J20" s="69"/>
      <c r="K20" s="69"/>
      <c r="L20" s="69"/>
      <c r="M20" s="69"/>
      <c r="N20" s="69"/>
    </row>
    <row r="21" spans="1:14">
      <c r="A21" s="69" t="s">
        <v>156</v>
      </c>
      <c r="B21" s="69"/>
      <c r="C21" s="70">
        <v>77868.210000000006</v>
      </c>
      <c r="D21" s="70">
        <f>78540.87</f>
        <v>78540.87</v>
      </c>
      <c r="E21" s="69" t="s">
        <v>157</v>
      </c>
      <c r="F21" s="69"/>
      <c r="G21" s="69"/>
      <c r="H21" s="69"/>
      <c r="I21" s="69"/>
      <c r="J21" s="69"/>
      <c r="K21" s="69"/>
      <c r="L21" s="69"/>
      <c r="M21" s="69"/>
      <c r="N21" s="69"/>
    </row>
    <row r="22" spans="1:14">
      <c r="A22" s="69"/>
      <c r="B22" s="69"/>
      <c r="C22" s="70"/>
      <c r="D22" s="70"/>
      <c r="E22" s="69"/>
      <c r="F22" s="69"/>
      <c r="G22" s="69"/>
      <c r="H22" s="69"/>
      <c r="I22" s="69"/>
      <c r="J22" s="69"/>
      <c r="K22" s="69"/>
      <c r="L22" s="69"/>
      <c r="M22" s="69"/>
      <c r="N22" s="69"/>
    </row>
    <row r="23" spans="1:14">
      <c r="A23" s="69" t="s">
        <v>158</v>
      </c>
      <c r="B23" s="69"/>
      <c r="C23" s="70">
        <v>505487</v>
      </c>
      <c r="D23" s="70">
        <f>'FIXED ASSETS'!F49</f>
        <v>474212.15000000008</v>
      </c>
      <c r="E23" s="69" t="s">
        <v>159</v>
      </c>
      <c r="F23" s="69"/>
      <c r="G23" s="69"/>
      <c r="H23" s="69"/>
      <c r="I23" s="69"/>
      <c r="J23" s="69"/>
      <c r="K23" s="69"/>
      <c r="L23" s="69"/>
      <c r="M23" s="69"/>
      <c r="N23" s="69"/>
    </row>
    <row r="24" spans="1:14">
      <c r="A24" s="69"/>
      <c r="B24" s="69"/>
      <c r="C24" s="70"/>
      <c r="D24" s="70"/>
      <c r="E24" s="69"/>
      <c r="F24" s="69"/>
      <c r="G24" s="69"/>
      <c r="H24" s="69"/>
      <c r="I24" s="69"/>
      <c r="J24" s="69"/>
      <c r="K24" s="69"/>
      <c r="L24" s="69"/>
      <c r="M24" s="69"/>
      <c r="N24" s="69"/>
    </row>
    <row r="25" spans="1:14">
      <c r="A25" s="69" t="s">
        <v>160</v>
      </c>
      <c r="B25" s="69"/>
      <c r="C25" s="70">
        <v>0</v>
      </c>
      <c r="D25" s="70" t="s">
        <v>151</v>
      </c>
      <c r="E25" s="69" t="s">
        <v>161</v>
      </c>
      <c r="F25" s="69"/>
      <c r="G25" s="69"/>
      <c r="H25" s="69"/>
      <c r="I25" s="69"/>
      <c r="J25" s="69"/>
      <c r="K25" s="69"/>
      <c r="L25" s="69"/>
      <c r="M25" s="69"/>
      <c r="N25" s="69"/>
    </row>
    <row r="26" spans="1:14">
      <c r="A26" s="69"/>
      <c r="B26" s="69"/>
      <c r="C26" s="70"/>
      <c r="D26" s="70"/>
      <c r="E26" s="69"/>
      <c r="F26" s="69"/>
      <c r="G26" s="69"/>
      <c r="H26" s="69"/>
      <c r="I26" s="69"/>
      <c r="J26" s="69"/>
      <c r="K26" s="69"/>
      <c r="L26" s="69"/>
      <c r="M26" s="69"/>
      <c r="N26" s="69"/>
    </row>
    <row r="29" spans="1:14">
      <c r="C29" s="58"/>
    </row>
  </sheetData>
  <mergeCells count="45">
    <mergeCell ref="A7:B8"/>
    <mergeCell ref="C7:C8"/>
    <mergeCell ref="D7:D8"/>
    <mergeCell ref="E7:N8"/>
    <mergeCell ref="A4:B6"/>
    <mergeCell ref="C4:D4"/>
    <mergeCell ref="E4:N4"/>
    <mergeCell ref="E5:N5"/>
    <mergeCell ref="E6:N6"/>
    <mergeCell ref="A9:B10"/>
    <mergeCell ref="C9:C10"/>
    <mergeCell ref="D9:D10"/>
    <mergeCell ref="E9:N10"/>
    <mergeCell ref="A11:B12"/>
    <mergeCell ref="C11:C12"/>
    <mergeCell ref="D11:D12"/>
    <mergeCell ref="E11:N12"/>
    <mergeCell ref="A13:B14"/>
    <mergeCell ref="C13:C14"/>
    <mergeCell ref="D13:D14"/>
    <mergeCell ref="E13:N14"/>
    <mergeCell ref="A15:B16"/>
    <mergeCell ref="C15:C16"/>
    <mergeCell ref="D15:D16"/>
    <mergeCell ref="E15:N16"/>
    <mergeCell ref="A17:B18"/>
    <mergeCell ref="C17:C18"/>
    <mergeCell ref="D17:D18"/>
    <mergeCell ref="E17:N18"/>
    <mergeCell ref="A19:B20"/>
    <mergeCell ref="C19:C20"/>
    <mergeCell ref="D19:D20"/>
    <mergeCell ref="E19:N20"/>
    <mergeCell ref="A25:B26"/>
    <mergeCell ref="C25:C26"/>
    <mergeCell ref="D25:D26"/>
    <mergeCell ref="E25:N26"/>
    <mergeCell ref="A21:B22"/>
    <mergeCell ref="C21:C22"/>
    <mergeCell ref="D21:D22"/>
    <mergeCell ref="E21:N22"/>
    <mergeCell ref="A23:B24"/>
    <mergeCell ref="C23:C24"/>
    <mergeCell ref="D23:D24"/>
    <mergeCell ref="E23:N24"/>
  </mergeCells>
  <pageMargins left="0.70866141732283472" right="0.70866141732283472" top="0.74803149606299213" bottom="0.74803149606299213" header="0.31496062992125984" footer="0.31496062992125984"/>
  <pageSetup paperSize="9" scale="9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FIXED ASSETS</vt:lpstr>
      <vt:lpstr>EARMARKED RESERVES</vt:lpstr>
      <vt:lpstr>UNALLOCATED RESERVES</vt:lpstr>
      <vt:lpstr>RECONCILIATION</vt:lpstr>
      <vt:lpstr>VARIANCE</vt:lpstr>
      <vt:lpstr>REC BOX 7 AND 8</vt:lpstr>
      <vt:lpstr>BALANCE SHEET</vt:lpstr>
      <vt:lpstr>SECTION 1</vt:lpstr>
      <vt:lpstr>'EARMARKED RESERVES'!Print_Area</vt:lpstr>
      <vt:lpstr>'SECTION 1'!Print_Area</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Sundridge PC</dc:creator>
  <cp:lastModifiedBy>Sundridge PC</cp:lastModifiedBy>
  <cp:lastPrinted>2013-06-05T12:49:45Z</cp:lastPrinted>
  <dcterms:created xsi:type="dcterms:W3CDTF">2013-05-08T10:53:19Z</dcterms:created>
  <dcterms:modified xsi:type="dcterms:W3CDTF">2013-06-05T13:02:21Z</dcterms:modified>
</cp:coreProperties>
</file>