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iona Hensher\Documents\"/>
    </mc:Choice>
  </mc:AlternateContent>
  <xr:revisionPtr revIDLastSave="0" documentId="13_ncr:1_{FD43E694-C2C1-44A2-A913-45EE9269EE34}" xr6:coauthVersionLast="38" xr6:coauthVersionMax="38" xr10:uidLastSave="{00000000-0000-0000-0000-000000000000}"/>
  <bookViews>
    <workbookView xWindow="0" yWindow="0" windowWidth="20490" windowHeight="6945" tabRatio="500" activeTab="1" xr2:uid="{00000000-000D-0000-FFFF-FFFF00000000}"/>
  </bookViews>
  <sheets>
    <sheet name="Income" sheetId="2" r:id="rId1"/>
    <sheet name="Overhead" sheetId="3" r:id="rId2"/>
    <sheet name="Other" sheetId="4" r:id="rId3"/>
    <sheet name="Summary" sheetId="1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G82" i="3" l="1"/>
  <c r="G77" i="3"/>
  <c r="G68" i="3"/>
  <c r="G61" i="3"/>
  <c r="G53" i="3"/>
  <c r="G43" i="3"/>
  <c r="G38" i="3"/>
  <c r="G83" i="3" s="1"/>
  <c r="G33" i="3"/>
  <c r="G10" i="3"/>
  <c r="G21" i="4"/>
  <c r="C9" i="1" l="1"/>
  <c r="C18" i="1" l="1"/>
  <c r="D15" i="2" l="1"/>
  <c r="D32" i="1" l="1"/>
  <c r="F72" i="3"/>
  <c r="F71" i="3"/>
  <c r="C43" i="3" l="1"/>
  <c r="C47" i="3"/>
  <c r="F47" i="3" s="1"/>
  <c r="C53" i="3"/>
  <c r="C61" i="3"/>
  <c r="C68" i="3"/>
  <c r="C77" i="3"/>
  <c r="C82" i="3"/>
  <c r="D43" i="3"/>
  <c r="D47" i="3"/>
  <c r="D53" i="3"/>
  <c r="D61" i="3"/>
  <c r="D68" i="3"/>
  <c r="D77" i="3"/>
  <c r="D82" i="3"/>
  <c r="D10" i="3"/>
  <c r="D15" i="3"/>
  <c r="D33" i="3"/>
  <c r="D37" i="3"/>
  <c r="C10" i="3"/>
  <c r="E10" i="3" s="1"/>
  <c r="C15" i="3"/>
  <c r="C33" i="3"/>
  <c r="C37" i="3"/>
  <c r="E37" i="3" s="1"/>
  <c r="E76" i="3"/>
  <c r="E75" i="3"/>
  <c r="E74" i="3"/>
  <c r="E73" i="3"/>
  <c r="E72" i="3"/>
  <c r="E71" i="3"/>
  <c r="E70" i="3"/>
  <c r="E81" i="3"/>
  <c r="E80" i="3"/>
  <c r="E79" i="3"/>
  <c r="E67" i="3"/>
  <c r="E66" i="3"/>
  <c r="E65" i="3"/>
  <c r="E64" i="3"/>
  <c r="E63" i="3"/>
  <c r="E60" i="3"/>
  <c r="E59" i="3"/>
  <c r="E58" i="3"/>
  <c r="E57" i="3"/>
  <c r="E56" i="3"/>
  <c r="E52" i="3"/>
  <c r="E51" i="3"/>
  <c r="E50" i="3"/>
  <c r="E49" i="3"/>
  <c r="E45" i="3"/>
  <c r="E42" i="3"/>
  <c r="E41" i="3"/>
  <c r="E40" i="3"/>
  <c r="E36" i="3"/>
  <c r="E35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4" i="3"/>
  <c r="E13" i="3"/>
  <c r="E12" i="3"/>
  <c r="E9" i="3"/>
  <c r="E8" i="3"/>
  <c r="E7" i="3"/>
  <c r="E6" i="3"/>
  <c r="D27" i="1"/>
  <c r="F16" i="1"/>
  <c r="F20" i="1"/>
  <c r="E21" i="1"/>
  <c r="F24" i="1"/>
  <c r="F25" i="1"/>
  <c r="D7" i="1"/>
  <c r="D8" i="1"/>
  <c r="E8" i="1" s="1"/>
  <c r="C11" i="1"/>
  <c r="E31" i="1"/>
  <c r="E24" i="1"/>
  <c r="E20" i="1"/>
  <c r="E6" i="1"/>
  <c r="E10" i="1"/>
  <c r="D17" i="2"/>
  <c r="C15" i="2"/>
  <c r="C17" i="2" s="1"/>
  <c r="F76" i="3"/>
  <c r="F75" i="3"/>
  <c r="F74" i="3"/>
  <c r="F73" i="3"/>
  <c r="F70" i="3"/>
  <c r="F36" i="3"/>
  <c r="F35" i="3"/>
  <c r="F81" i="3"/>
  <c r="F80" i="3"/>
  <c r="F79" i="3"/>
  <c r="F67" i="3"/>
  <c r="F66" i="3"/>
  <c r="F65" i="3"/>
  <c r="F64" i="3"/>
  <c r="F63" i="3"/>
  <c r="F53" i="3"/>
  <c r="F52" i="3"/>
  <c r="F51" i="3"/>
  <c r="F50" i="3"/>
  <c r="F49" i="3"/>
  <c r="F60" i="3"/>
  <c r="F59" i="3"/>
  <c r="F58" i="3"/>
  <c r="F57" i="3"/>
  <c r="F56" i="3"/>
  <c r="F45" i="3"/>
  <c r="F42" i="3"/>
  <c r="F41" i="3"/>
  <c r="F40" i="3"/>
  <c r="F31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9" i="3"/>
  <c r="F7" i="3"/>
  <c r="F6" i="3"/>
  <c r="F6" i="4"/>
  <c r="F21" i="1"/>
  <c r="F6" i="1"/>
  <c r="C9" i="4"/>
  <c r="F9" i="4" s="1"/>
  <c r="C14" i="4"/>
  <c r="E14" i="4" s="1"/>
  <c r="C19" i="4"/>
  <c r="D9" i="4"/>
  <c r="D21" i="4"/>
  <c r="F17" i="4"/>
  <c r="F12" i="4"/>
  <c r="F8" i="4"/>
  <c r="F7" i="4"/>
  <c r="C41" i="1"/>
  <c r="E19" i="4"/>
  <c r="E5" i="2"/>
  <c r="E18" i="4"/>
  <c r="E13" i="4"/>
  <c r="E12" i="4"/>
  <c r="E8" i="4"/>
  <c r="E7" i="4"/>
  <c r="E6" i="4"/>
  <c r="E17" i="4"/>
  <c r="E47" i="3" l="1"/>
  <c r="C38" i="3"/>
  <c r="C83" i="3"/>
  <c r="F68" i="3"/>
  <c r="F33" i="3"/>
  <c r="D9" i="1"/>
  <c r="D47" i="1" s="1"/>
  <c r="F77" i="3"/>
  <c r="D83" i="3"/>
  <c r="E68" i="3"/>
  <c r="F61" i="3"/>
  <c r="E43" i="3"/>
  <c r="D38" i="3"/>
  <c r="E33" i="3"/>
  <c r="C21" i="4"/>
  <c r="F21" i="4" s="1"/>
  <c r="E9" i="4"/>
  <c r="E21" i="4" s="1"/>
  <c r="E77" i="3"/>
  <c r="E61" i="3"/>
  <c r="F43" i="3"/>
  <c r="F37" i="3"/>
  <c r="E15" i="3"/>
  <c r="F22" i="1"/>
  <c r="E22" i="1"/>
  <c r="F26" i="1"/>
  <c r="E26" i="1"/>
  <c r="F82" i="3"/>
  <c r="E7" i="1"/>
  <c r="E9" i="1" s="1"/>
  <c r="C27" i="1"/>
  <c r="E53" i="3"/>
  <c r="E82" i="3"/>
  <c r="E30" i="1"/>
  <c r="E25" i="1"/>
  <c r="E16" i="1"/>
  <c r="D84" i="3"/>
  <c r="F10" i="3"/>
  <c r="C84" i="3" l="1"/>
  <c r="F84" i="3" s="1"/>
  <c r="D11" i="1"/>
  <c r="F11" i="1" s="1"/>
  <c r="F83" i="3"/>
  <c r="E83" i="3"/>
  <c r="E27" i="1"/>
  <c r="F27" i="1"/>
  <c r="C47" i="1"/>
  <c r="F17" i="1"/>
  <c r="E17" i="1"/>
  <c r="E14" i="1"/>
  <c r="F14" i="1"/>
  <c r="E23" i="1"/>
  <c r="F23" i="1"/>
  <c r="D18" i="1"/>
  <c r="E15" i="1"/>
  <c r="F15" i="1"/>
  <c r="C32" i="1"/>
  <c r="E29" i="1"/>
  <c r="F29" i="1"/>
  <c r="E84" i="3" l="1"/>
  <c r="E11" i="1"/>
  <c r="D46" i="1"/>
  <c r="D34" i="1"/>
  <c r="D49" i="1"/>
  <c r="D48" i="1"/>
  <c r="D45" i="1"/>
  <c r="C49" i="1"/>
  <c r="E18" i="1"/>
  <c r="C34" i="1"/>
  <c r="C46" i="1"/>
  <c r="F18" i="1"/>
  <c r="C48" i="1"/>
  <c r="C45" i="1"/>
  <c r="E32" i="1"/>
  <c r="F32" i="1"/>
  <c r="C50" i="1" l="1"/>
  <c r="F34" i="1"/>
  <c r="E34" i="1"/>
  <c r="E36" i="1" s="1"/>
  <c r="C36" i="1"/>
  <c r="D50" i="1"/>
  <c r="D36" i="1"/>
  <c r="F36" i="1" l="1"/>
  <c r="C43" i="1"/>
</calcChain>
</file>

<file path=xl/sharedStrings.xml><?xml version="1.0" encoding="utf-8"?>
<sst xmlns="http://schemas.openxmlformats.org/spreadsheetml/2006/main" count="195" uniqueCount="137">
  <si>
    <t xml:space="preserve">Code </t>
  </si>
  <si>
    <t>Description</t>
  </si>
  <si>
    <t>Budget</t>
  </si>
  <si>
    <t>Recommendations</t>
  </si>
  <si>
    <t>Precept</t>
  </si>
  <si>
    <t>Grants</t>
  </si>
  <si>
    <t>Sevenoaks District Council</t>
  </si>
  <si>
    <t>Evans Cycle</t>
  </si>
  <si>
    <t>Misc</t>
  </si>
  <si>
    <t>Hall hire</t>
  </si>
  <si>
    <t>Puppy school</t>
  </si>
  <si>
    <t>Dance School</t>
  </si>
  <si>
    <t>Sundridge &amp; Ide Hill Budget for 2017/18</t>
  </si>
  <si>
    <t>Income</t>
  </si>
  <si>
    <t>Other costs</t>
  </si>
  <si>
    <t>Overhead costs</t>
  </si>
  <si>
    <t>Clerk &amp; RFO Expenses</t>
  </si>
  <si>
    <t>Clerks &amp; RFO Salary</t>
  </si>
  <si>
    <t>Clerk &amp; RFO Tax &amp; NI</t>
  </si>
  <si>
    <t>Travel Expenses</t>
  </si>
  <si>
    <t>Totals</t>
  </si>
  <si>
    <t>Members  Expenses</t>
  </si>
  <si>
    <t>Members Allowance</t>
  </si>
  <si>
    <t>Election Expenses</t>
  </si>
  <si>
    <t xml:space="preserve">Totals </t>
  </si>
  <si>
    <t>Insurance Main Policy</t>
  </si>
  <si>
    <t>Postage &amp; Delivery</t>
  </si>
  <si>
    <t>Printing</t>
  </si>
  <si>
    <t>Photocopying</t>
  </si>
  <si>
    <t>Telephone</t>
  </si>
  <si>
    <t>Equipment Software</t>
  </si>
  <si>
    <t>Training</t>
  </si>
  <si>
    <t>Aviation Group Clerk</t>
  </si>
  <si>
    <t>Village Plans</t>
  </si>
  <si>
    <t>Website Development</t>
  </si>
  <si>
    <t>Wi Fi</t>
  </si>
  <si>
    <t>Street Lighting</t>
  </si>
  <si>
    <t>Energy Cost</t>
  </si>
  <si>
    <t>Maintenance Cost</t>
  </si>
  <si>
    <t>Repairs</t>
  </si>
  <si>
    <t>Stubbs Wood</t>
  </si>
  <si>
    <t>Running Cost</t>
  </si>
  <si>
    <t>Dog Bin</t>
  </si>
  <si>
    <t>Annual grants</t>
  </si>
  <si>
    <t>Church grant</t>
  </si>
  <si>
    <t>Miscellaneous Grant</t>
  </si>
  <si>
    <t>Highways</t>
  </si>
  <si>
    <t>Bus shelters</t>
  </si>
  <si>
    <t>Village signs</t>
  </si>
  <si>
    <t>Notice boards</t>
  </si>
  <si>
    <t>Grass cutting - Sundridge</t>
  </si>
  <si>
    <t>Grass cutting - Ide Hill</t>
  </si>
  <si>
    <t>Tree Work</t>
  </si>
  <si>
    <t>Hedges</t>
  </si>
  <si>
    <t>Contingency</t>
  </si>
  <si>
    <t xml:space="preserve">Dog bins </t>
  </si>
  <si>
    <t>Sundridge Village Hall</t>
  </si>
  <si>
    <t>Cleaning</t>
  </si>
  <si>
    <t>Maintenance</t>
  </si>
  <si>
    <t>Energy</t>
  </si>
  <si>
    <t>Water</t>
  </si>
  <si>
    <t>Insurance</t>
  </si>
  <si>
    <t>Play Areas</t>
  </si>
  <si>
    <t>Dog Bins</t>
  </si>
  <si>
    <t>Total</t>
  </si>
  <si>
    <t>Ide Hill car Park</t>
  </si>
  <si>
    <t>Ide Hill Conveniences</t>
  </si>
  <si>
    <t>Professional Services</t>
  </si>
  <si>
    <t>Legal</t>
  </si>
  <si>
    <t>Ground Maintenance</t>
  </si>
  <si>
    <t xml:space="preserve">Energy </t>
  </si>
  <si>
    <t>Miscellaneous</t>
  </si>
  <si>
    <t>Retirement Gratuity</t>
  </si>
  <si>
    <t>under Code 2005</t>
  </si>
  <si>
    <t>Total Overhead</t>
  </si>
  <si>
    <t>Sundridge Recreation &amp; Pavilion</t>
  </si>
  <si>
    <t>Insurance Sundridge Rec</t>
  </si>
  <si>
    <t>Subscriptions</t>
  </si>
  <si>
    <t>Hire of Village Ide Hill hall</t>
  </si>
  <si>
    <t>under code 7002</t>
  </si>
  <si>
    <t>Payroll and Auditor</t>
  </si>
  <si>
    <t>Pavilion Maintenance</t>
  </si>
  <si>
    <t>Total Other Costs</t>
  </si>
  <si>
    <t>Total Income</t>
  </si>
  <si>
    <t>Administration Costs</t>
  </si>
  <si>
    <t>Overview of Income and Expenditures</t>
  </si>
  <si>
    <t>Members Expenses</t>
  </si>
  <si>
    <t>Grounds' Maintenance</t>
  </si>
  <si>
    <t>Ide Hill Car Park &amp; Conveniences</t>
  </si>
  <si>
    <t>Sub-total</t>
  </si>
  <si>
    <t>Other Costs:</t>
  </si>
  <si>
    <t>Overhead:</t>
  </si>
  <si>
    <t>Operating Balance (Surplus/Loss)</t>
  </si>
  <si>
    <t>Adjusted Operating Balance</t>
  </si>
  <si>
    <t>Other</t>
  </si>
  <si>
    <t>Total Expenditures</t>
  </si>
  <si>
    <t>Simple Statistics:</t>
  </si>
  <si>
    <t>Actual</t>
  </si>
  <si>
    <t xml:space="preserve">Actual vs Budget           </t>
  </si>
  <si>
    <t>VAT</t>
  </si>
  <si>
    <t>Expenses</t>
  </si>
  <si>
    <t>Asset costs:</t>
  </si>
  <si>
    <t>Playground areas</t>
  </si>
  <si>
    <t>Income (pre Playground) less Overheads</t>
  </si>
  <si>
    <t>Sub-total - Overhead</t>
  </si>
  <si>
    <t>Sub-total - Assets</t>
  </si>
  <si>
    <t>Sub-total - Other</t>
  </si>
  <si>
    <t>Total Costs as % of Total Income</t>
  </si>
  <si>
    <t>Overhead as % of Income (pre Playground)</t>
  </si>
  <si>
    <t>Asset costs as % of Income (pre Playground)</t>
  </si>
  <si>
    <t>All costs (excl Playground) as % of Income</t>
  </si>
  <si>
    <t>Income (pre Playground) less O'heads &amp; Asset</t>
  </si>
  <si>
    <t>TOTAL OVERHEAD COSTS</t>
  </si>
  <si>
    <t>TOTAL ASSET COSTS</t>
  </si>
  <si>
    <t>Playground, incl, maintenance &amp; inspection</t>
  </si>
  <si>
    <t>Sundridge &amp; Ide Hill Budget for 2018/19</t>
  </si>
  <si>
    <t>Christmas festivities</t>
  </si>
  <si>
    <t>Recreation Ground</t>
  </si>
  <si>
    <t>Bank Accounts</t>
  </si>
  <si>
    <t xml:space="preserve">Eliza charity Account </t>
  </si>
  <si>
    <t>closed</t>
  </si>
  <si>
    <t>Aprils payment inc £35.88 Wifi</t>
  </si>
  <si>
    <t>May's payments inc £35.88 Wifi</t>
  </si>
  <si>
    <t>APM</t>
  </si>
  <si>
    <t>June Payments inc £35.88 Wifi</t>
  </si>
  <si>
    <t>July Payments inc £35.88 Wifi</t>
  </si>
  <si>
    <t>Current Account</t>
  </si>
  <si>
    <t>July 5th 2018</t>
  </si>
  <si>
    <t>Closed</t>
  </si>
  <si>
    <t>August payments inc £35.88 Wifi</t>
  </si>
  <si>
    <t>September Payments inc Wifi</t>
  </si>
  <si>
    <t>Stationery</t>
  </si>
  <si>
    <t>October Payments inc Wifi</t>
  </si>
  <si>
    <t>Sundridge Recreation Account</t>
  </si>
  <si>
    <t>Misc. Contingency</t>
  </si>
  <si>
    <t>Chairman's Allowance</t>
  </si>
  <si>
    <t>Change to members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</si>
</sst>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%"/>
  </numFmts>
  <fonts count="3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2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0" borderId="0" xfId="0" applyFont="1"/>
    <xf numFmtId="0" fontId="9" fillId="2" borderId="1" xfId="0" applyFont="1" applyFill="1" applyBorder="1"/>
    <xf numFmtId="0" fontId="9" fillId="0" borderId="0" xfId="0" applyFont="1"/>
    <xf numFmtId="164" fontId="8" fillId="2" borderId="0" xfId="0" applyNumberFormat="1" applyFont="1" applyFill="1"/>
    <xf numFmtId="44" fontId="9" fillId="2" borderId="1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1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8" fillId="2" borderId="0" xfId="0" applyNumberFormat="1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 wrapText="1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/>
    <xf numFmtId="164" fontId="9" fillId="2" borderId="0" xfId="0" applyNumberFormat="1" applyFont="1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9" fillId="2" borderId="4" xfId="0" applyFont="1" applyFill="1" applyBorder="1" applyAlignment="1">
      <alignment wrapText="1"/>
    </xf>
    <xf numFmtId="164" fontId="8" fillId="0" borderId="0" xfId="0" applyNumberFormat="1" applyFont="1"/>
    <xf numFmtId="3" fontId="0" fillId="2" borderId="0" xfId="0" applyNumberFormat="1" applyFont="1" applyFill="1" applyAlignment="1">
      <alignment horizontal="center"/>
    </xf>
    <xf numFmtId="0" fontId="0" fillId="2" borderId="3" xfId="0" applyFill="1" applyBorder="1"/>
    <xf numFmtId="0" fontId="17" fillId="2" borderId="0" xfId="0" applyFont="1" applyFill="1" applyAlignment="1">
      <alignment horizontal="center"/>
    </xf>
    <xf numFmtId="164" fontId="17" fillId="2" borderId="0" xfId="0" applyNumberFormat="1" applyFont="1" applyFill="1"/>
    <xf numFmtId="10" fontId="17" fillId="2" borderId="0" xfId="0" applyNumberFormat="1" applyFont="1" applyFill="1" applyAlignment="1">
      <alignment horizontal="center"/>
    </xf>
    <xf numFmtId="164" fontId="0" fillId="2" borderId="2" xfId="0" applyNumberFormat="1" applyFont="1" applyFill="1" applyBorder="1"/>
    <xf numFmtId="0" fontId="0" fillId="2" borderId="2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0" applyNumberFormat="1" applyFont="1" applyFill="1"/>
    <xf numFmtId="0" fontId="6" fillId="2" borderId="3" xfId="0" applyFont="1" applyFill="1" applyBorder="1"/>
    <xf numFmtId="164" fontId="0" fillId="2" borderId="2" xfId="0" applyNumberFormat="1" applyFill="1" applyBorder="1"/>
    <xf numFmtId="0" fontId="0" fillId="2" borderId="2" xfId="0" applyFill="1" applyBorder="1"/>
    <xf numFmtId="164" fontId="17" fillId="2" borderId="2" xfId="0" applyNumberFormat="1" applyFont="1" applyFill="1" applyBorder="1"/>
    <xf numFmtId="10" fontId="20" fillId="2" borderId="0" xfId="0" applyNumberFormat="1" applyFont="1" applyFill="1" applyAlignment="1">
      <alignment horizontal="center"/>
    </xf>
    <xf numFmtId="10" fontId="20" fillId="2" borderId="5" xfId="0" applyNumberFormat="1" applyFont="1" applyFill="1" applyBorder="1" applyAlignment="1">
      <alignment horizontal="center"/>
    </xf>
    <xf numFmtId="10" fontId="19" fillId="2" borderId="0" xfId="0" applyNumberFormat="1" applyFont="1" applyFill="1" applyAlignment="1">
      <alignment horizontal="center"/>
    </xf>
    <xf numFmtId="10" fontId="21" fillId="2" borderId="0" xfId="0" applyNumberFormat="1" applyFont="1" applyFill="1" applyAlignment="1">
      <alignment horizontal="center"/>
    </xf>
    <xf numFmtId="10" fontId="21" fillId="2" borderId="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5" fontId="20" fillId="2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3" fontId="22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0" fontId="23" fillId="2" borderId="0" xfId="0" applyFont="1" applyFill="1"/>
    <xf numFmtId="0" fontId="23" fillId="2" borderId="2" xfId="0" applyFont="1" applyFill="1" applyBorder="1"/>
    <xf numFmtId="0" fontId="18" fillId="4" borderId="6" xfId="0" applyFont="1" applyFill="1" applyBorder="1"/>
    <xf numFmtId="164" fontId="18" fillId="4" borderId="6" xfId="0" applyNumberFormat="1" applyFont="1" applyFill="1" applyBorder="1"/>
    <xf numFmtId="0" fontId="18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165" fontId="20" fillId="2" borderId="5" xfId="0" applyNumberFormat="1" applyFont="1" applyFill="1" applyBorder="1" applyAlignment="1">
      <alignment horizontal="center"/>
    </xf>
    <xf numFmtId="165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3" fontId="24" fillId="2" borderId="0" xfId="0" applyNumberFormat="1" applyFont="1" applyFill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165" fontId="20" fillId="2" borderId="1" xfId="0" applyNumberFormat="1" applyFont="1" applyFill="1" applyBorder="1" applyAlignment="1">
      <alignment horizontal="center"/>
    </xf>
    <xf numFmtId="164" fontId="0" fillId="2" borderId="4" xfId="0" applyNumberFormat="1" applyFont="1" applyFill="1" applyBorder="1"/>
    <xf numFmtId="3" fontId="0" fillId="4" borderId="6" xfId="0" applyNumberFormat="1" applyFont="1" applyFill="1" applyBorder="1" applyAlignment="1">
      <alignment horizontal="center"/>
    </xf>
    <xf numFmtId="164" fontId="0" fillId="4" borderId="7" xfId="0" applyNumberFormat="1" applyFont="1" applyFill="1" applyBorder="1"/>
    <xf numFmtId="164" fontId="6" fillId="4" borderId="6" xfId="0" applyNumberFormat="1" applyFont="1" applyFill="1" applyBorder="1"/>
    <xf numFmtId="10" fontId="11" fillId="4" borderId="6" xfId="0" applyNumberFormat="1" applyFont="1" applyFill="1" applyBorder="1" applyAlignment="1">
      <alignment horizontal="center"/>
    </xf>
    <xf numFmtId="0" fontId="18" fillId="4" borderId="7" xfId="0" applyFont="1" applyFill="1" applyBorder="1"/>
    <xf numFmtId="0" fontId="23" fillId="2" borderId="0" xfId="0" applyFont="1" applyFill="1" applyAlignment="1">
      <alignment horizontal="center"/>
    </xf>
    <xf numFmtId="164" fontId="23" fillId="2" borderId="0" xfId="0" applyNumberFormat="1" applyFont="1" applyFill="1"/>
    <xf numFmtId="0" fontId="23" fillId="2" borderId="3" xfId="0" applyFont="1" applyFill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164" fontId="23" fillId="2" borderId="1" xfId="0" applyNumberFormat="1" applyFont="1" applyFill="1" applyBorder="1"/>
    <xf numFmtId="10" fontId="17" fillId="2" borderId="1" xfId="0" applyNumberFormat="1" applyFont="1" applyFill="1" applyBorder="1" applyAlignment="1">
      <alignment horizontal="center"/>
    </xf>
    <xf numFmtId="0" fontId="23" fillId="2" borderId="4" xfId="0" applyFont="1" applyFill="1" applyBorder="1"/>
    <xf numFmtId="0" fontId="6" fillId="2" borderId="8" xfId="0" applyFont="1" applyFill="1" applyBorder="1"/>
    <xf numFmtId="0" fontId="22" fillId="2" borderId="0" xfId="0" applyFont="1" applyFill="1"/>
    <xf numFmtId="0" fontId="0" fillId="2" borderId="1" xfId="0" applyFill="1" applyBorder="1"/>
    <xf numFmtId="164" fontId="0" fillId="2" borderId="1" xfId="0" applyNumberFormat="1" applyFill="1" applyBorder="1"/>
    <xf numFmtId="0" fontId="0" fillId="2" borderId="4" xfId="0" applyFill="1" applyBorder="1"/>
    <xf numFmtId="0" fontId="0" fillId="4" borderId="7" xfId="0" applyFill="1" applyBorder="1"/>
    <xf numFmtId="0" fontId="6" fillId="4" borderId="6" xfId="0" applyFont="1" applyFill="1" applyBorder="1"/>
    <xf numFmtId="0" fontId="18" fillId="0" borderId="0" xfId="0" applyFont="1"/>
    <xf numFmtId="0" fontId="6" fillId="2" borderId="2" xfId="0" applyFont="1" applyFill="1" applyBorder="1"/>
    <xf numFmtId="164" fontId="6" fillId="2" borderId="2" xfId="0" applyNumberFormat="1" applyFont="1" applyFill="1" applyBorder="1"/>
    <xf numFmtId="165" fontId="0" fillId="2" borderId="0" xfId="0" applyNumberFormat="1" applyFill="1"/>
    <xf numFmtId="164" fontId="6" fillId="2" borderId="3" xfId="0" applyNumberFormat="1" applyFont="1" applyFill="1" applyBorder="1"/>
    <xf numFmtId="0" fontId="0" fillId="0" borderId="0" xfId="0" applyAlignment="1">
      <alignment vertical="center"/>
    </xf>
    <xf numFmtId="0" fontId="6" fillId="3" borderId="0" xfId="0" applyFont="1" applyFill="1"/>
    <xf numFmtId="164" fontId="6" fillId="3" borderId="0" xfId="0" applyNumberFormat="1" applyFont="1" applyFill="1"/>
    <xf numFmtId="165" fontId="26" fillId="4" borderId="6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165" fontId="8" fillId="2" borderId="0" xfId="0" applyNumberFormat="1" applyFont="1" applyFill="1"/>
    <xf numFmtId="165" fontId="8" fillId="2" borderId="5" xfId="0" applyNumberFormat="1" applyFont="1" applyFill="1" applyBorder="1"/>
    <xf numFmtId="165" fontId="8" fillId="3" borderId="0" xfId="0" applyNumberFormat="1" applyFont="1" applyFill="1"/>
    <xf numFmtId="165" fontId="8" fillId="2" borderId="1" xfId="0" applyNumberFormat="1" applyFont="1" applyFill="1" applyBorder="1"/>
    <xf numFmtId="165" fontId="10" fillId="4" borderId="6" xfId="0" applyNumberFormat="1" applyFont="1" applyFill="1" applyBorder="1"/>
    <xf numFmtId="165" fontId="8" fillId="4" borderId="6" xfId="0" applyNumberFormat="1" applyFont="1" applyFill="1" applyBorder="1"/>
    <xf numFmtId="165" fontId="8" fillId="0" borderId="0" xfId="0" applyNumberFormat="1" applyFont="1"/>
    <xf numFmtId="165" fontId="18" fillId="4" borderId="6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4" fontId="23" fillId="2" borderId="2" xfId="0" applyNumberFormat="1" applyFont="1" applyFill="1" applyBorder="1"/>
    <xf numFmtId="10" fontId="17" fillId="2" borderId="5" xfId="0" applyNumberFormat="1" applyFont="1" applyFill="1" applyBorder="1" applyAlignment="1">
      <alignment horizontal="center"/>
    </xf>
    <xf numFmtId="0" fontId="28" fillId="2" borderId="0" xfId="0" applyFont="1" applyFill="1"/>
    <xf numFmtId="164" fontId="28" fillId="2" borderId="0" xfId="0" applyNumberFormat="1" applyFont="1" applyFill="1"/>
    <xf numFmtId="10" fontId="29" fillId="2" borderId="0" xfId="0" applyNumberFormat="1" applyFont="1" applyFill="1" applyAlignment="1">
      <alignment horizontal="center"/>
    </xf>
    <xf numFmtId="165" fontId="9" fillId="2" borderId="0" xfId="0" applyNumberFormat="1" applyFont="1" applyFill="1"/>
    <xf numFmtId="165" fontId="9" fillId="3" borderId="0" xfId="0" applyNumberFormat="1" applyFont="1" applyFill="1"/>
    <xf numFmtId="0" fontId="18" fillId="2" borderId="0" xfId="0" applyFont="1" applyFill="1"/>
    <xf numFmtId="0" fontId="24" fillId="2" borderId="0" xfId="0" applyFont="1" applyFill="1"/>
    <xf numFmtId="0" fontId="0" fillId="2" borderId="0" xfId="0" applyFill="1" applyBorder="1"/>
    <xf numFmtId="164" fontId="0" fillId="2" borderId="0" xfId="0" applyNumberFormat="1" applyFill="1" applyBorder="1"/>
    <xf numFmtId="165" fontId="8" fillId="2" borderId="10" xfId="0" applyNumberFormat="1" applyFont="1" applyFill="1" applyBorder="1"/>
    <xf numFmtId="165" fontId="0" fillId="2" borderId="2" xfId="0" applyNumberFormat="1" applyFill="1" applyBorder="1"/>
    <xf numFmtId="165" fontId="6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10" fontId="19" fillId="2" borderId="9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/>
    <xf numFmtId="10" fontId="19" fillId="2" borderId="5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9" fillId="3" borderId="0" xfId="0" applyNumberFormat="1" applyFont="1" applyFill="1"/>
    <xf numFmtId="10" fontId="19" fillId="3" borderId="0" xfId="0" applyNumberFormat="1" applyFont="1" applyFill="1" applyAlignment="1">
      <alignment horizontal="center"/>
    </xf>
    <xf numFmtId="8" fontId="0" fillId="0" borderId="0" xfId="0" applyNumberFormat="1"/>
    <xf numFmtId="14" fontId="0" fillId="0" borderId="0" xfId="0" applyNumberForma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15" fillId="2" borderId="0" xfId="0" applyNumberFormat="1" applyFont="1" applyFill="1" applyAlignment="1">
      <alignment horizontal="center"/>
    </xf>
    <xf numFmtId="0" fontId="1" fillId="0" borderId="0" xfId="0" applyFont="1"/>
    <xf numFmtId="164" fontId="0" fillId="2" borderId="3" xfId="0" applyNumberFormat="1" applyFill="1" applyBorder="1"/>
    <xf numFmtId="164" fontId="0" fillId="2" borderId="3" xfId="0" applyNumberFormat="1" applyFill="1" applyBorder="1" applyAlignment="1">
      <alignment wrapText="1"/>
    </xf>
    <xf numFmtId="164" fontId="17" fillId="2" borderId="3" xfId="0" applyNumberFormat="1" applyFont="1" applyFill="1" applyBorder="1"/>
    <xf numFmtId="164" fontId="6" fillId="4" borderId="7" xfId="0" applyNumberFormat="1" applyFont="1" applyFill="1" applyBorder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27" fillId="5" borderId="1" xfId="0" applyNumberFormat="1" applyFont="1" applyFill="1" applyBorder="1" applyAlignment="1">
      <alignment horizontal="right"/>
    </xf>
    <xf numFmtId="164" fontId="27" fillId="5" borderId="9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opLeftCell="A4" zoomScale="125" zoomScaleNormal="125" zoomScalePageLayoutView="125" workbookViewId="0">
      <selection activeCell="B9" sqref="B9"/>
    </sheetView>
  </sheetViews>
  <sheetFormatPr defaultColWidth="11" defaultRowHeight="15.75" x14ac:dyDescent="0.25"/>
  <cols>
    <col min="1" max="1" width="8.625" style="10" customWidth="1"/>
    <col min="2" max="2" width="26" customWidth="1"/>
    <col min="3" max="3" width="16.875" customWidth="1"/>
    <col min="4" max="5" width="13.875" customWidth="1"/>
    <col min="6" max="6" width="11.625" style="3" customWidth="1"/>
    <col min="7" max="7" width="50.375" customWidth="1"/>
  </cols>
  <sheetData>
    <row r="1" spans="1:7" ht="23.25" x14ac:dyDescent="0.35">
      <c r="A1" s="146" t="s">
        <v>12</v>
      </c>
      <c r="B1" s="146"/>
      <c r="C1" s="146"/>
      <c r="D1" s="146"/>
      <c r="E1" s="146"/>
      <c r="F1" s="146"/>
      <c r="G1" s="146"/>
    </row>
    <row r="2" spans="1:7" ht="24.95" customHeight="1" x14ac:dyDescent="0.35">
      <c r="A2" s="147" t="s">
        <v>13</v>
      </c>
      <c r="B2" s="147"/>
      <c r="C2" s="147"/>
      <c r="D2" s="147"/>
      <c r="E2" s="147"/>
      <c r="F2" s="147"/>
      <c r="G2" s="147"/>
    </row>
    <row r="3" spans="1:7" ht="15" customHeight="1" x14ac:dyDescent="0.35">
      <c r="A3" s="12"/>
      <c r="B3" s="12"/>
      <c r="C3" s="12"/>
      <c r="D3" s="12"/>
      <c r="E3" s="12"/>
      <c r="F3" s="12"/>
      <c r="G3" s="12"/>
    </row>
    <row r="4" spans="1:7" ht="16.5" thickBot="1" x14ac:dyDescent="0.3">
      <c r="A4" s="13" t="s">
        <v>0</v>
      </c>
      <c r="B4" s="4" t="s">
        <v>1</v>
      </c>
      <c r="C4" s="21" t="s">
        <v>97</v>
      </c>
      <c r="D4" s="7" t="s">
        <v>2</v>
      </c>
      <c r="E4" s="148" t="s">
        <v>98</v>
      </c>
      <c r="F4" s="149"/>
      <c r="G4" s="29" t="s">
        <v>3</v>
      </c>
    </row>
    <row r="5" spans="1:7" ht="20.100000000000001" customHeight="1" x14ac:dyDescent="0.25">
      <c r="A5" s="76">
        <v>100</v>
      </c>
      <c r="B5" s="55" t="s">
        <v>4</v>
      </c>
      <c r="C5" s="77">
        <v>62000</v>
      </c>
      <c r="D5" s="77">
        <v>62000</v>
      </c>
      <c r="E5" s="77">
        <f>D5-C5</f>
        <v>0</v>
      </c>
      <c r="F5" s="35"/>
      <c r="G5" s="78"/>
    </row>
    <row r="6" spans="1:7" x14ac:dyDescent="0.25">
      <c r="A6" s="76">
        <v>101</v>
      </c>
      <c r="B6" s="55" t="s">
        <v>5</v>
      </c>
      <c r="C6" s="77"/>
      <c r="D6" s="77"/>
      <c r="E6" s="77"/>
      <c r="F6" s="35"/>
      <c r="G6" s="78"/>
    </row>
    <row r="7" spans="1:7" x14ac:dyDescent="0.25">
      <c r="A7" s="76">
        <v>103</v>
      </c>
      <c r="B7" s="55" t="s">
        <v>6</v>
      </c>
      <c r="C7" s="77"/>
      <c r="D7" s="77"/>
      <c r="E7" s="77"/>
      <c r="F7" s="35"/>
      <c r="G7" s="78"/>
    </row>
    <row r="8" spans="1:7" x14ac:dyDescent="0.25">
      <c r="A8" s="76">
        <v>104</v>
      </c>
      <c r="B8" s="55" t="s">
        <v>7</v>
      </c>
      <c r="C8" s="77">
        <v>80</v>
      </c>
      <c r="D8" s="77"/>
      <c r="E8" s="77"/>
      <c r="F8" s="35"/>
      <c r="G8" s="78"/>
    </row>
    <row r="9" spans="1:7" x14ac:dyDescent="0.25">
      <c r="A9" s="76">
        <v>105</v>
      </c>
      <c r="B9" s="55" t="s">
        <v>8</v>
      </c>
      <c r="C9" s="77">
        <v>358.77</v>
      </c>
      <c r="D9" s="77"/>
      <c r="E9" s="77"/>
      <c r="F9" s="35"/>
      <c r="G9" s="78"/>
    </row>
    <row r="10" spans="1:7" x14ac:dyDescent="0.25">
      <c r="A10" s="76">
        <v>1000</v>
      </c>
      <c r="B10" s="55" t="s">
        <v>9</v>
      </c>
      <c r="C10" s="77">
        <v>156</v>
      </c>
      <c r="D10" s="77">
        <v>1000</v>
      </c>
      <c r="E10" s="77"/>
      <c r="F10" s="35"/>
      <c r="G10" s="78"/>
    </row>
    <row r="11" spans="1:7" x14ac:dyDescent="0.25">
      <c r="A11" s="76">
        <v>1001</v>
      </c>
      <c r="B11" s="55" t="s">
        <v>10</v>
      </c>
      <c r="C11" s="77">
        <v>755.5</v>
      </c>
      <c r="D11" s="77">
        <v>2000</v>
      </c>
      <c r="E11" s="77"/>
      <c r="F11" s="35"/>
      <c r="G11" s="78"/>
    </row>
    <row r="12" spans="1:7" x14ac:dyDescent="0.25">
      <c r="A12" s="76">
        <v>1002</v>
      </c>
      <c r="B12" s="55" t="s">
        <v>11</v>
      </c>
      <c r="C12" s="77">
        <v>1778.75</v>
      </c>
      <c r="D12" s="77">
        <v>2500</v>
      </c>
      <c r="E12" s="77"/>
      <c r="F12" s="35"/>
      <c r="G12" s="78"/>
    </row>
    <row r="13" spans="1:7" x14ac:dyDescent="0.25">
      <c r="A13" s="76">
        <v>1006</v>
      </c>
      <c r="B13" s="55" t="s">
        <v>117</v>
      </c>
      <c r="C13" s="77">
        <v>3400</v>
      </c>
      <c r="D13" s="77">
        <v>3500</v>
      </c>
      <c r="E13" s="77"/>
      <c r="F13" s="35"/>
      <c r="G13" s="78"/>
    </row>
    <row r="14" spans="1:7" x14ac:dyDescent="0.25">
      <c r="A14" s="109">
        <v>106</v>
      </c>
      <c r="B14" s="56" t="s">
        <v>99</v>
      </c>
      <c r="C14" s="110">
        <v>8317.26</v>
      </c>
      <c r="D14" s="110"/>
      <c r="E14" s="110"/>
      <c r="F14" s="111"/>
      <c r="G14" s="78"/>
    </row>
    <row r="15" spans="1:7" ht="20.100000000000001" customHeight="1" x14ac:dyDescent="0.25">
      <c r="A15" s="76"/>
      <c r="B15" s="112" t="s">
        <v>89</v>
      </c>
      <c r="C15" s="113">
        <f>SUM(C5:C14)</f>
        <v>76846.279999999984</v>
      </c>
      <c r="D15" s="113">
        <f>SUM(D5:D14)</f>
        <v>71000</v>
      </c>
      <c r="E15" s="113"/>
      <c r="F15" s="114"/>
      <c r="G15" s="78"/>
    </row>
    <row r="16" spans="1:7" ht="20.100000000000001" customHeight="1" thickBot="1" x14ac:dyDescent="0.3">
      <c r="A16" s="79">
        <v>1005</v>
      </c>
      <c r="B16" s="80"/>
      <c r="C16" s="81"/>
      <c r="D16" s="81"/>
      <c r="E16" s="81"/>
      <c r="F16" s="82"/>
      <c r="G16" s="83"/>
    </row>
    <row r="17" spans="1:7" ht="20.100000000000001" customHeight="1" thickBot="1" x14ac:dyDescent="0.3">
      <c r="A17" s="59"/>
      <c r="B17" s="57" t="s">
        <v>83</v>
      </c>
      <c r="C17" s="58">
        <f>C15+C16</f>
        <v>76846.279999999984</v>
      </c>
      <c r="D17" s="58">
        <f>D15+D16</f>
        <v>71000</v>
      </c>
      <c r="E17" s="58"/>
      <c r="F17" s="74"/>
      <c r="G17" s="75"/>
    </row>
    <row r="18" spans="1:7" x14ac:dyDescent="0.25">
      <c r="A18" s="8"/>
      <c r="B18" s="2"/>
      <c r="C18" s="6"/>
      <c r="D18" s="6"/>
      <c r="E18" s="6"/>
      <c r="F18" s="8"/>
      <c r="G18" s="2"/>
    </row>
    <row r="19" spans="1:7" x14ac:dyDescent="0.25">
      <c r="A19" s="8"/>
      <c r="B19" s="2"/>
      <c r="C19" s="2"/>
      <c r="D19" s="2"/>
      <c r="E19" s="6"/>
      <c r="F19" s="8"/>
      <c r="G19" s="2"/>
    </row>
    <row r="20" spans="1:7" x14ac:dyDescent="0.25">
      <c r="A20" s="8"/>
      <c r="B20" s="2"/>
      <c r="C20" s="2"/>
      <c r="D20" s="2"/>
      <c r="E20" s="6"/>
      <c r="F20" s="8"/>
      <c r="G20" s="2"/>
    </row>
    <row r="21" spans="1:7" x14ac:dyDescent="0.25">
      <c r="A21" s="8"/>
      <c r="B21" s="2"/>
      <c r="C21" s="2"/>
      <c r="D21" s="2"/>
      <c r="E21" s="6"/>
      <c r="F21" s="8"/>
      <c r="G21" s="2"/>
    </row>
    <row r="22" spans="1:7" x14ac:dyDescent="0.25">
      <c r="A22" s="8"/>
      <c r="B22" s="2"/>
      <c r="C22" s="2"/>
      <c r="D22" s="2"/>
      <c r="E22" s="2"/>
      <c r="F22" s="8"/>
      <c r="G22" s="2"/>
    </row>
    <row r="23" spans="1:7" x14ac:dyDescent="0.25">
      <c r="A23" s="8"/>
      <c r="B23" s="2"/>
      <c r="C23" s="2"/>
      <c r="D23" s="2"/>
      <c r="E23" s="2"/>
      <c r="F23" s="8"/>
      <c r="G23" s="2"/>
    </row>
    <row r="24" spans="1:7" x14ac:dyDescent="0.25">
      <c r="A24" s="8"/>
      <c r="B24" s="2"/>
      <c r="C24" s="2"/>
      <c r="D24" s="2"/>
      <c r="E24" s="2"/>
      <c r="F24" s="8"/>
      <c r="G24" s="2"/>
    </row>
    <row r="25" spans="1:7" x14ac:dyDescent="0.25">
      <c r="A25" s="8"/>
      <c r="B25" s="2"/>
      <c r="C25" s="2"/>
      <c r="D25" s="2"/>
      <c r="E25" s="2"/>
      <c r="F25" s="8"/>
      <c r="G25" s="2"/>
    </row>
    <row r="26" spans="1:7" x14ac:dyDescent="0.25">
      <c r="A26" s="8"/>
      <c r="B26" s="2"/>
      <c r="C26" s="2"/>
      <c r="D26" s="2"/>
      <c r="E26" s="2"/>
      <c r="F26" s="8"/>
      <c r="G26" s="2"/>
    </row>
    <row r="27" spans="1:7" x14ac:dyDescent="0.25">
      <c r="A27" s="8"/>
      <c r="B27" s="2"/>
      <c r="C27" s="2"/>
      <c r="D27" s="2"/>
      <c r="E27" s="2"/>
      <c r="F27" s="8"/>
      <c r="G27" s="2"/>
    </row>
    <row r="28" spans="1:7" x14ac:dyDescent="0.25">
      <c r="A28" s="8"/>
      <c r="B28" s="2"/>
      <c r="C28" s="2"/>
      <c r="D28" s="2"/>
      <c r="E28" s="2"/>
      <c r="F28" s="8"/>
      <c r="G28" s="2"/>
    </row>
    <row r="29" spans="1:7" x14ac:dyDescent="0.25">
      <c r="A29" s="8"/>
      <c r="B29" s="2"/>
      <c r="C29" s="2"/>
      <c r="D29" s="2"/>
      <c r="E29" s="2"/>
      <c r="F29" s="8"/>
      <c r="G29" s="2"/>
    </row>
    <row r="30" spans="1:7" x14ac:dyDescent="0.25">
      <c r="A30" s="8"/>
      <c r="B30" s="2"/>
      <c r="C30" s="2"/>
      <c r="D30" s="2"/>
      <c r="E30" s="2"/>
      <c r="F30" s="8"/>
      <c r="G30" s="2"/>
    </row>
    <row r="31" spans="1:7" x14ac:dyDescent="0.25">
      <c r="A31" s="8"/>
      <c r="B31" s="2"/>
      <c r="C31" s="2"/>
      <c r="D31" s="2"/>
      <c r="E31" s="2"/>
      <c r="F31" s="8"/>
      <c r="G31" s="2"/>
    </row>
    <row r="32" spans="1:7" x14ac:dyDescent="0.25">
      <c r="A32" s="8"/>
      <c r="B32" s="2"/>
      <c r="C32" s="2"/>
      <c r="D32" s="2"/>
      <c r="E32" s="2"/>
      <c r="F32" s="8"/>
      <c r="G32" s="2"/>
    </row>
    <row r="33" spans="1:7" x14ac:dyDescent="0.25">
      <c r="A33" s="8"/>
      <c r="B33" s="2"/>
      <c r="C33" s="2"/>
      <c r="D33" s="2"/>
      <c r="E33" s="2"/>
      <c r="F33" s="8"/>
      <c r="G33" s="2"/>
    </row>
    <row r="34" spans="1:7" x14ac:dyDescent="0.25">
      <c r="A34" s="8"/>
      <c r="B34" s="2"/>
      <c r="C34" s="2"/>
      <c r="D34" s="2"/>
      <c r="E34" s="2"/>
      <c r="F34" s="8"/>
      <c r="G34" s="2"/>
    </row>
    <row r="35" spans="1:7" x14ac:dyDescent="0.25">
      <c r="A35" s="8"/>
      <c r="B35" s="2"/>
      <c r="C35" s="2"/>
      <c r="D35" s="2"/>
      <c r="E35" s="2"/>
      <c r="F35" s="8"/>
      <c r="G35" s="2"/>
    </row>
    <row r="36" spans="1:7" x14ac:dyDescent="0.25">
      <c r="A36" s="8"/>
      <c r="B36" s="2"/>
      <c r="C36" s="2"/>
      <c r="D36" s="2"/>
      <c r="E36" s="2"/>
      <c r="F36" s="8"/>
      <c r="G36" s="2"/>
    </row>
    <row r="37" spans="1:7" x14ac:dyDescent="0.25">
      <c r="A37" s="8"/>
      <c r="B37" s="2"/>
      <c r="C37" s="2"/>
      <c r="D37" s="2"/>
      <c r="E37" s="2"/>
      <c r="F37" s="8"/>
      <c r="G37" s="2"/>
    </row>
    <row r="38" spans="1:7" x14ac:dyDescent="0.25">
      <c r="A38" s="8"/>
      <c r="B38" s="2"/>
      <c r="C38" s="2"/>
      <c r="D38" s="2"/>
      <c r="E38" s="2"/>
      <c r="F38" s="8"/>
      <c r="G38" s="2"/>
    </row>
    <row r="39" spans="1:7" x14ac:dyDescent="0.25">
      <c r="A39" s="8"/>
      <c r="B39" s="2"/>
      <c r="C39" s="2"/>
      <c r="D39" s="2"/>
      <c r="E39" s="2"/>
      <c r="F39" s="8"/>
      <c r="G39" s="2"/>
    </row>
    <row r="40" spans="1:7" x14ac:dyDescent="0.25">
      <c r="A40" s="9"/>
      <c r="B40" s="3"/>
      <c r="C40" s="3"/>
      <c r="D40" s="3"/>
      <c r="E40" s="3"/>
      <c r="F40" s="9"/>
      <c r="G40" s="3"/>
    </row>
  </sheetData>
  <mergeCells count="3">
    <mergeCell ref="A1:G1"/>
    <mergeCell ref="A2:G2"/>
    <mergeCell ref="E4:F4"/>
  </mergeCells>
  <phoneticPr fontId="25" type="noConversion"/>
  <pageMargins left="0.39370078740157483" right="0.39370078740157483" top="1.37" bottom="1" header="0.39000000000000007" footer="0.5"/>
  <pageSetup paperSize="9" scale="63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2"/>
  <sheetViews>
    <sheetView tabSelected="1" topLeftCell="A75" zoomScale="130" zoomScaleNormal="130" zoomScalePageLayoutView="125" workbookViewId="0">
      <selection activeCell="G86" sqref="G86"/>
    </sheetView>
  </sheetViews>
  <sheetFormatPr defaultColWidth="8.875" defaultRowHeight="15" x14ac:dyDescent="0.25"/>
  <cols>
    <col min="1" max="1" width="8.625" style="9" customWidth="1"/>
    <col min="2" max="2" width="26" style="3" customWidth="1"/>
    <col min="3" max="3" width="12.625" style="30" customWidth="1"/>
    <col min="4" max="5" width="13.875" style="30" customWidth="1"/>
    <col min="6" max="6" width="11.625" style="50" customWidth="1"/>
    <col min="7" max="7" width="17.125" style="30" customWidth="1"/>
    <col min="8" max="16384" width="8.875" style="3"/>
  </cols>
  <sheetData>
    <row r="1" spans="1:8" ht="23.25" x14ac:dyDescent="0.35">
      <c r="A1" s="146" t="s">
        <v>12</v>
      </c>
      <c r="B1" s="146"/>
      <c r="C1" s="146"/>
      <c r="D1" s="146"/>
      <c r="E1" s="146"/>
      <c r="F1" s="146"/>
      <c r="G1" s="146"/>
    </row>
    <row r="2" spans="1:8" ht="24.95" customHeight="1" x14ac:dyDescent="0.35">
      <c r="A2" s="147" t="s">
        <v>15</v>
      </c>
      <c r="B2" s="147"/>
      <c r="C2" s="147"/>
      <c r="D2" s="147"/>
      <c r="E2" s="147"/>
      <c r="F2" s="147"/>
      <c r="G2" s="147"/>
    </row>
    <row r="3" spans="1:8" ht="15" customHeight="1" x14ac:dyDescent="0.35">
      <c r="A3" s="12"/>
      <c r="B3" s="12"/>
      <c r="C3" s="12"/>
      <c r="D3" s="12"/>
      <c r="E3" s="12"/>
      <c r="F3" s="12"/>
      <c r="G3" s="140"/>
    </row>
    <row r="4" spans="1:8" s="5" customFormat="1" ht="15.75" thickBot="1" x14ac:dyDescent="0.3">
      <c r="A4" s="13" t="s">
        <v>0</v>
      </c>
      <c r="B4" s="4" t="s">
        <v>1</v>
      </c>
      <c r="C4" s="21" t="s">
        <v>97</v>
      </c>
      <c r="D4" s="21" t="s">
        <v>2</v>
      </c>
      <c r="E4" s="148" t="s">
        <v>98</v>
      </c>
      <c r="F4" s="149"/>
      <c r="G4" s="61" t="s">
        <v>3</v>
      </c>
    </row>
    <row r="5" spans="1:8" ht="20.100000000000001" customHeight="1" x14ac:dyDescent="0.3">
      <c r="A5" s="15"/>
      <c r="B5" s="65" t="s">
        <v>16</v>
      </c>
      <c r="C5" s="23"/>
      <c r="D5" s="23"/>
      <c r="E5" s="23"/>
      <c r="F5" s="45"/>
      <c r="G5" s="142"/>
    </row>
    <row r="6" spans="1:8" ht="15.75" x14ac:dyDescent="0.25">
      <c r="A6" s="14">
        <v>400</v>
      </c>
      <c r="B6" s="1" t="s">
        <v>17</v>
      </c>
      <c r="C6" s="23">
        <v>7443.4</v>
      </c>
      <c r="D6" s="23">
        <v>14500</v>
      </c>
      <c r="E6" s="23">
        <f>C6-D6</f>
        <v>-7056.6</v>
      </c>
      <c r="F6" s="45">
        <f>C6/D6-1</f>
        <v>-0.48666206896551722</v>
      </c>
      <c r="G6" s="142">
        <v>15000</v>
      </c>
    </row>
    <row r="7" spans="1:8" ht="15.75" x14ac:dyDescent="0.25">
      <c r="A7" s="14">
        <v>401</v>
      </c>
      <c r="B7" s="1" t="s">
        <v>18</v>
      </c>
      <c r="C7" s="23">
        <v>2215.37</v>
      </c>
      <c r="D7" s="23">
        <v>1500</v>
      </c>
      <c r="E7" s="23">
        <f t="shared" ref="E7:E10" si="0">C7-D7</f>
        <v>715.36999999999989</v>
      </c>
      <c r="F7" s="45">
        <f t="shared" ref="F7:F10" si="1">C7/D7-1</f>
        <v>0.4769133333333333</v>
      </c>
      <c r="G7" s="142">
        <v>2500</v>
      </c>
    </row>
    <row r="8" spans="1:8" ht="15.75" x14ac:dyDescent="0.25">
      <c r="A8" s="14">
        <v>402</v>
      </c>
      <c r="B8" s="1" t="s">
        <v>72</v>
      </c>
      <c r="C8" s="23"/>
      <c r="D8" s="23">
        <v>600</v>
      </c>
      <c r="E8" s="23">
        <f t="shared" si="0"/>
        <v>-600</v>
      </c>
      <c r="F8" s="45"/>
      <c r="G8" s="142">
        <v>1000</v>
      </c>
    </row>
    <row r="9" spans="1:8" ht="15.75" x14ac:dyDescent="0.25">
      <c r="A9" s="14">
        <v>403</v>
      </c>
      <c r="B9" s="43" t="s">
        <v>19</v>
      </c>
      <c r="C9" s="42">
        <v>909.99</v>
      </c>
      <c r="D9" s="42">
        <v>1000</v>
      </c>
      <c r="E9" s="42">
        <f t="shared" si="0"/>
        <v>-90.009999999999991</v>
      </c>
      <c r="F9" s="46">
        <f t="shared" si="1"/>
        <v>-9.0010000000000034E-2</v>
      </c>
      <c r="G9" s="143"/>
    </row>
    <row r="10" spans="1:8" s="5" customFormat="1" ht="15.75" x14ac:dyDescent="0.25">
      <c r="A10" s="38"/>
      <c r="B10" s="39" t="s">
        <v>20</v>
      </c>
      <c r="C10" s="26">
        <f>SUM(C6,C7,C8,C9)</f>
        <v>10568.76</v>
      </c>
      <c r="D10" s="40">
        <f>SUM(D6:D9)</f>
        <v>17600</v>
      </c>
      <c r="E10" s="40">
        <f t="shared" si="0"/>
        <v>-7031.24</v>
      </c>
      <c r="F10" s="47">
        <f t="shared" si="1"/>
        <v>-0.39950227272727268</v>
      </c>
      <c r="G10" s="95">
        <f>SUM(G5:G9)</f>
        <v>18500</v>
      </c>
    </row>
    <row r="11" spans="1:8" ht="21" customHeight="1" x14ac:dyDescent="0.3">
      <c r="A11" s="15"/>
      <c r="B11" s="65" t="s">
        <v>21</v>
      </c>
      <c r="C11" s="23"/>
      <c r="D11" s="23"/>
      <c r="E11" s="23"/>
      <c r="F11" s="45"/>
      <c r="G11" s="142"/>
    </row>
    <row r="12" spans="1:8" ht="15.75" x14ac:dyDescent="0.25">
      <c r="A12" s="14">
        <v>500</v>
      </c>
      <c r="B12" s="1" t="s">
        <v>135</v>
      </c>
      <c r="C12" s="23"/>
      <c r="D12" s="23">
        <v>400</v>
      </c>
      <c r="E12" s="23">
        <f t="shared" ref="E12:E15" si="2">C12-D12</f>
        <v>-400</v>
      </c>
      <c r="F12" s="45"/>
      <c r="G12" s="142">
        <v>1000</v>
      </c>
      <c r="H12" s="32" t="s">
        <v>136</v>
      </c>
    </row>
    <row r="13" spans="1:8" ht="15.75" x14ac:dyDescent="0.25">
      <c r="A13" s="14">
        <v>501</v>
      </c>
      <c r="B13" s="1" t="s">
        <v>22</v>
      </c>
      <c r="C13" s="23"/>
      <c r="D13" s="23">
        <v>1100</v>
      </c>
      <c r="E13" s="23">
        <f t="shared" si="2"/>
        <v>-1100</v>
      </c>
      <c r="F13" s="45">
        <f>C13/D13-1</f>
        <v>-1</v>
      </c>
      <c r="G13" s="142"/>
    </row>
    <row r="14" spans="1:8" ht="15.75" x14ac:dyDescent="0.25">
      <c r="A14" s="14">
        <v>502</v>
      </c>
      <c r="B14" s="43" t="s">
        <v>23</v>
      </c>
      <c r="C14" s="42"/>
      <c r="D14" s="42">
        <v>500</v>
      </c>
      <c r="E14" s="42">
        <f t="shared" si="2"/>
        <v>-500</v>
      </c>
      <c r="F14" s="46"/>
      <c r="G14" s="142">
        <v>2565</v>
      </c>
    </row>
    <row r="15" spans="1:8" s="5" customFormat="1" ht="15.75" x14ac:dyDescent="0.25">
      <c r="A15" s="38"/>
      <c r="B15" s="39" t="s">
        <v>24</v>
      </c>
      <c r="C15" s="40">
        <f>SUM(C12:C14)</f>
        <v>0</v>
      </c>
      <c r="D15" s="40">
        <f>SUM(D12:D14)</f>
        <v>2000</v>
      </c>
      <c r="E15" s="40">
        <f t="shared" si="2"/>
        <v>-2000</v>
      </c>
      <c r="F15" s="47">
        <f>C15/D15-1</f>
        <v>-1</v>
      </c>
      <c r="G15" s="95">
        <f>SUM(G12:G14)</f>
        <v>3565</v>
      </c>
    </row>
    <row r="16" spans="1:8" ht="21" customHeight="1" x14ac:dyDescent="0.3">
      <c r="A16" s="15"/>
      <c r="B16" s="65" t="s">
        <v>84</v>
      </c>
      <c r="C16" s="23"/>
      <c r="D16" s="23"/>
      <c r="E16" s="23"/>
      <c r="F16" s="45"/>
      <c r="G16" s="142"/>
    </row>
    <row r="17" spans="1:7" ht="15.75" x14ac:dyDescent="0.25">
      <c r="A17" s="14">
        <v>600</v>
      </c>
      <c r="B17" s="1" t="s">
        <v>25</v>
      </c>
      <c r="C17" s="23">
        <v>1342</v>
      </c>
      <c r="D17" s="23">
        <v>1350</v>
      </c>
      <c r="E17" s="23">
        <f t="shared" ref="E17:E33" si="3">C17-D17</f>
        <v>-8</v>
      </c>
      <c r="F17" s="45">
        <f t="shared" ref="F17:F33" si="4">C17/D17-1</f>
        <v>-5.9259259259258901E-3</v>
      </c>
      <c r="G17" s="142">
        <v>1350</v>
      </c>
    </row>
    <row r="18" spans="1:7" ht="15.75" x14ac:dyDescent="0.25">
      <c r="A18" s="14">
        <v>601</v>
      </c>
      <c r="B18" s="1" t="s">
        <v>76</v>
      </c>
      <c r="C18" s="23"/>
      <c r="D18" s="23">
        <v>150</v>
      </c>
      <c r="E18" s="23">
        <f t="shared" si="3"/>
        <v>-150</v>
      </c>
      <c r="F18" s="45">
        <f t="shared" si="4"/>
        <v>-1</v>
      </c>
      <c r="G18" s="142">
        <v>150</v>
      </c>
    </row>
    <row r="19" spans="1:7" ht="15.75" x14ac:dyDescent="0.25">
      <c r="A19" s="14">
        <v>602</v>
      </c>
      <c r="B19" s="1" t="s">
        <v>26</v>
      </c>
      <c r="C19" s="23">
        <v>139.55000000000001</v>
      </c>
      <c r="D19" s="23">
        <v>150</v>
      </c>
      <c r="E19" s="23">
        <f t="shared" si="3"/>
        <v>-10.449999999999989</v>
      </c>
      <c r="F19" s="45">
        <f t="shared" si="4"/>
        <v>-6.9666666666666544E-2</v>
      </c>
      <c r="G19" s="142">
        <v>200</v>
      </c>
    </row>
    <row r="20" spans="1:7" ht="15.75" x14ac:dyDescent="0.25">
      <c r="A20" s="14">
        <v>603</v>
      </c>
      <c r="B20" s="1" t="s">
        <v>27</v>
      </c>
      <c r="C20" s="23"/>
      <c r="D20" s="23">
        <v>50</v>
      </c>
      <c r="E20" s="23">
        <f t="shared" si="3"/>
        <v>-50</v>
      </c>
      <c r="F20" s="45">
        <f t="shared" si="4"/>
        <v>-1</v>
      </c>
      <c r="G20" s="142">
        <v>50</v>
      </c>
    </row>
    <row r="21" spans="1:7" ht="15.75" x14ac:dyDescent="0.25">
      <c r="A21" s="16">
        <v>604</v>
      </c>
      <c r="B21" s="17" t="s">
        <v>28</v>
      </c>
      <c r="C21" s="25">
        <v>872.77</v>
      </c>
      <c r="D21" s="25">
        <v>400</v>
      </c>
      <c r="E21" s="25">
        <f t="shared" si="3"/>
        <v>472.77</v>
      </c>
      <c r="F21" s="45">
        <f t="shared" si="4"/>
        <v>1.1819250000000001</v>
      </c>
      <c r="G21" s="62">
        <v>1000</v>
      </c>
    </row>
    <row r="22" spans="1:7" ht="15.75" x14ac:dyDescent="0.25">
      <c r="A22" s="14">
        <v>605</v>
      </c>
      <c r="B22" s="1" t="s">
        <v>131</v>
      </c>
      <c r="C22" s="23">
        <v>80.790000000000006</v>
      </c>
      <c r="D22" s="23">
        <v>100</v>
      </c>
      <c r="E22" s="23">
        <f t="shared" si="3"/>
        <v>-19.209999999999994</v>
      </c>
      <c r="F22" s="45">
        <f t="shared" si="4"/>
        <v>-0.19209999999999994</v>
      </c>
      <c r="G22" s="142">
        <v>100</v>
      </c>
    </row>
    <row r="23" spans="1:7" ht="15.75" x14ac:dyDescent="0.25">
      <c r="A23" s="14">
        <v>606</v>
      </c>
      <c r="B23" s="1" t="s">
        <v>77</v>
      </c>
      <c r="C23" s="23">
        <v>770.6</v>
      </c>
      <c r="D23" s="23">
        <v>1100</v>
      </c>
      <c r="E23" s="23">
        <f t="shared" si="3"/>
        <v>-329.4</v>
      </c>
      <c r="F23" s="45">
        <f t="shared" si="4"/>
        <v>-0.29945454545454542</v>
      </c>
      <c r="G23" s="142">
        <v>1100</v>
      </c>
    </row>
    <row r="24" spans="1:7" ht="15.75" x14ac:dyDescent="0.25">
      <c r="A24" s="14">
        <v>607</v>
      </c>
      <c r="B24" s="1" t="s">
        <v>29</v>
      </c>
      <c r="C24" s="23">
        <v>146.93</v>
      </c>
      <c r="D24" s="23">
        <v>250</v>
      </c>
      <c r="E24" s="23">
        <f t="shared" si="3"/>
        <v>-103.07</v>
      </c>
      <c r="F24" s="45">
        <f t="shared" si="4"/>
        <v>-0.41227999999999998</v>
      </c>
      <c r="G24" s="142">
        <v>250</v>
      </c>
    </row>
    <row r="25" spans="1:7" ht="15.75" x14ac:dyDescent="0.25">
      <c r="A25" s="14">
        <v>608</v>
      </c>
      <c r="B25" s="1" t="s">
        <v>78</v>
      </c>
      <c r="C25" s="23">
        <v>20</v>
      </c>
      <c r="D25" s="23">
        <v>150</v>
      </c>
      <c r="E25" s="23">
        <f t="shared" si="3"/>
        <v>-130</v>
      </c>
      <c r="F25" s="45">
        <f t="shared" si="4"/>
        <v>-0.8666666666666667</v>
      </c>
      <c r="G25" s="142">
        <v>100</v>
      </c>
    </row>
    <row r="26" spans="1:7" ht="15.75" x14ac:dyDescent="0.25">
      <c r="A26" s="16">
        <v>609</v>
      </c>
      <c r="B26" s="17" t="s">
        <v>30</v>
      </c>
      <c r="C26" s="25">
        <v>519.99</v>
      </c>
      <c r="D26" s="25">
        <v>325</v>
      </c>
      <c r="E26" s="25">
        <f t="shared" si="3"/>
        <v>194.99</v>
      </c>
      <c r="F26" s="45">
        <f t="shared" si="4"/>
        <v>0.59996923076923081</v>
      </c>
      <c r="G26" s="62">
        <v>325</v>
      </c>
    </row>
    <row r="27" spans="1:7" ht="15.75" x14ac:dyDescent="0.25">
      <c r="A27" s="14">
        <v>610</v>
      </c>
      <c r="B27" s="1" t="s">
        <v>134</v>
      </c>
      <c r="C27" s="23">
        <v>177.67</v>
      </c>
      <c r="D27" s="23">
        <v>300</v>
      </c>
      <c r="E27" s="23">
        <f t="shared" si="3"/>
        <v>-122.33000000000001</v>
      </c>
      <c r="F27" s="45">
        <f t="shared" si="4"/>
        <v>-0.40776666666666672</v>
      </c>
      <c r="G27" s="142">
        <v>300</v>
      </c>
    </row>
    <row r="28" spans="1:7" ht="15.75" x14ac:dyDescent="0.25">
      <c r="A28" s="14">
        <v>611</v>
      </c>
      <c r="B28" s="1" t="s">
        <v>31</v>
      </c>
      <c r="C28" s="23">
        <v>72</v>
      </c>
      <c r="D28" s="23">
        <v>170</v>
      </c>
      <c r="E28" s="23">
        <f t="shared" si="3"/>
        <v>-98</v>
      </c>
      <c r="F28" s="45">
        <f t="shared" si="4"/>
        <v>-0.57647058823529407</v>
      </c>
      <c r="G28" s="142">
        <v>170</v>
      </c>
    </row>
    <row r="29" spans="1:7" ht="15.75" x14ac:dyDescent="0.25">
      <c r="A29" s="14">
        <v>612</v>
      </c>
      <c r="B29" s="1" t="s">
        <v>32</v>
      </c>
      <c r="C29" s="23"/>
      <c r="D29" s="23">
        <v>125</v>
      </c>
      <c r="E29" s="23">
        <f t="shared" si="3"/>
        <v>-125</v>
      </c>
      <c r="F29" s="45">
        <f t="shared" si="4"/>
        <v>-1</v>
      </c>
      <c r="G29" s="142">
        <v>125</v>
      </c>
    </row>
    <row r="30" spans="1:7" ht="15.75" x14ac:dyDescent="0.25">
      <c r="A30" s="14">
        <v>613</v>
      </c>
      <c r="B30" s="1" t="s">
        <v>33</v>
      </c>
      <c r="C30" s="23"/>
      <c r="D30" s="23"/>
      <c r="E30" s="23">
        <f t="shared" si="3"/>
        <v>0</v>
      </c>
      <c r="F30" s="45"/>
      <c r="G30" s="142">
        <v>0</v>
      </c>
    </row>
    <row r="31" spans="1:7" ht="15.75" x14ac:dyDescent="0.25">
      <c r="A31" s="14">
        <v>615</v>
      </c>
      <c r="B31" s="1" t="s">
        <v>34</v>
      </c>
      <c r="C31" s="23">
        <v>695.52</v>
      </c>
      <c r="D31" s="23">
        <v>1000</v>
      </c>
      <c r="E31" s="23">
        <f t="shared" si="3"/>
        <v>-304.48</v>
      </c>
      <c r="F31" s="45">
        <f t="shared" si="4"/>
        <v>-0.30447999999999997</v>
      </c>
      <c r="G31" s="142">
        <v>750</v>
      </c>
    </row>
    <row r="32" spans="1:7" ht="15.75" x14ac:dyDescent="0.25">
      <c r="A32" s="14">
        <v>616</v>
      </c>
      <c r="B32" s="43" t="s">
        <v>35</v>
      </c>
      <c r="C32" s="42">
        <v>251.16</v>
      </c>
      <c r="D32" s="42"/>
      <c r="E32" s="42">
        <f t="shared" si="3"/>
        <v>251.16</v>
      </c>
      <c r="F32" s="46"/>
      <c r="G32" s="142">
        <v>430.56</v>
      </c>
    </row>
    <row r="33" spans="1:7" s="5" customFormat="1" ht="15.75" x14ac:dyDescent="0.25">
      <c r="A33" s="38"/>
      <c r="B33" s="39" t="s">
        <v>20</v>
      </c>
      <c r="C33" s="26">
        <f>SUM(C17:C32)</f>
        <v>5088.9799999999996</v>
      </c>
      <c r="D33" s="40">
        <f>SUM(D17:D31)</f>
        <v>5620</v>
      </c>
      <c r="E33" s="40">
        <f t="shared" si="3"/>
        <v>-531.02000000000044</v>
      </c>
      <c r="F33" s="47">
        <f t="shared" si="4"/>
        <v>-9.4487544483985886E-2</v>
      </c>
      <c r="G33" s="95">
        <f>SUM(G17:G32)</f>
        <v>6400.56</v>
      </c>
    </row>
    <row r="34" spans="1:7" ht="21" customHeight="1" x14ac:dyDescent="0.3">
      <c r="A34" s="15"/>
      <c r="B34" s="65" t="s">
        <v>67</v>
      </c>
      <c r="C34" s="23"/>
      <c r="D34" s="23"/>
      <c r="E34" s="23"/>
      <c r="F34" s="45"/>
      <c r="G34" s="142"/>
    </row>
    <row r="35" spans="1:7" ht="15.75" x14ac:dyDescent="0.25">
      <c r="A35" s="14">
        <v>6000</v>
      </c>
      <c r="B35" s="1" t="s">
        <v>68</v>
      </c>
      <c r="C35" s="23">
        <v>277.60000000000002</v>
      </c>
      <c r="D35" s="23">
        <v>1500</v>
      </c>
      <c r="E35" s="23">
        <f t="shared" ref="E35:E37" si="5">C35-D35</f>
        <v>-1222.4000000000001</v>
      </c>
      <c r="F35" s="45">
        <f t="shared" ref="F35:F37" si="6">C35/D35-1</f>
        <v>-0.81493333333333329</v>
      </c>
      <c r="G35" s="142">
        <v>1500</v>
      </c>
    </row>
    <row r="36" spans="1:7" ht="15.75" x14ac:dyDescent="0.25">
      <c r="A36" s="14">
        <v>6001</v>
      </c>
      <c r="B36" s="43" t="s">
        <v>80</v>
      </c>
      <c r="C36" s="42">
        <v>542.16999999999996</v>
      </c>
      <c r="D36" s="42">
        <v>1000</v>
      </c>
      <c r="E36" s="42">
        <f t="shared" si="5"/>
        <v>-457.83000000000004</v>
      </c>
      <c r="F36" s="46">
        <f t="shared" si="6"/>
        <v>-0.45783000000000007</v>
      </c>
      <c r="G36" s="142">
        <v>1000</v>
      </c>
    </row>
    <row r="37" spans="1:7" s="5" customFormat="1" ht="16.5" thickBot="1" x14ac:dyDescent="0.3">
      <c r="A37" s="124"/>
      <c r="B37" s="125" t="s">
        <v>20</v>
      </c>
      <c r="C37" s="20">
        <f>SUM(C35:C36)</f>
        <v>819.77</v>
      </c>
      <c r="D37" s="126">
        <f>SUM(D35:D36)</f>
        <v>2500</v>
      </c>
      <c r="E37" s="126">
        <f t="shared" si="5"/>
        <v>-1680.23</v>
      </c>
      <c r="F37" s="127">
        <f t="shared" si="6"/>
        <v>-0.67209200000000002</v>
      </c>
      <c r="G37" s="95">
        <v>2500</v>
      </c>
    </row>
    <row r="38" spans="1:7" s="5" customFormat="1" ht="15.75" x14ac:dyDescent="0.25">
      <c r="A38" s="131"/>
      <c r="B38" s="97" t="s">
        <v>112</v>
      </c>
      <c r="C38" s="132">
        <f>SUM(C10,C15,C33,C37)</f>
        <v>16477.509999999998</v>
      </c>
      <c r="D38" s="132">
        <f>D10+D15+D33+D37</f>
        <v>27720</v>
      </c>
      <c r="E38" s="98"/>
      <c r="F38" s="133"/>
      <c r="G38" s="95">
        <f>SUM(G10,G14,G33,G37)</f>
        <v>29965.56</v>
      </c>
    </row>
    <row r="39" spans="1:7" ht="21" customHeight="1" x14ac:dyDescent="0.3">
      <c r="A39" s="15"/>
      <c r="B39" s="65" t="s">
        <v>36</v>
      </c>
      <c r="C39" s="23"/>
      <c r="D39" s="23"/>
      <c r="E39" s="23"/>
      <c r="F39" s="45"/>
      <c r="G39" s="142"/>
    </row>
    <row r="40" spans="1:7" ht="15.75" x14ac:dyDescent="0.25">
      <c r="A40" s="16">
        <v>700</v>
      </c>
      <c r="B40" s="17" t="s">
        <v>37</v>
      </c>
      <c r="C40" s="25">
        <v>2117.54</v>
      </c>
      <c r="D40" s="25">
        <v>5000</v>
      </c>
      <c r="E40" s="25">
        <f t="shared" ref="E40:E43" si="7">C40-D40</f>
        <v>-2882.46</v>
      </c>
      <c r="F40" s="45">
        <f t="shared" ref="F40:F43" si="8">C40/D40-1</f>
        <v>-0.576492</v>
      </c>
      <c r="G40" s="62">
        <v>5000</v>
      </c>
    </row>
    <row r="41" spans="1:7" ht="15.75" x14ac:dyDescent="0.25">
      <c r="A41" s="33">
        <v>701</v>
      </c>
      <c r="B41" s="55" t="s">
        <v>38</v>
      </c>
      <c r="C41" s="34">
        <v>2275.5</v>
      </c>
      <c r="D41" s="34">
        <v>3500</v>
      </c>
      <c r="E41" s="23">
        <f t="shared" si="7"/>
        <v>-1224.5</v>
      </c>
      <c r="F41" s="48">
        <f t="shared" si="8"/>
        <v>-0.34985714285714287</v>
      </c>
      <c r="G41" s="144">
        <v>3500</v>
      </c>
    </row>
    <row r="42" spans="1:7" ht="15.75" x14ac:dyDescent="0.25">
      <c r="A42" s="33">
        <v>702</v>
      </c>
      <c r="B42" s="56" t="s">
        <v>39</v>
      </c>
      <c r="C42" s="44">
        <v>2091.16</v>
      </c>
      <c r="D42" s="44">
        <v>1000</v>
      </c>
      <c r="E42" s="42">
        <f t="shared" si="7"/>
        <v>1091.1599999999999</v>
      </c>
      <c r="F42" s="49">
        <f t="shared" si="8"/>
        <v>1.0911599999999999</v>
      </c>
      <c r="G42" s="144">
        <v>1000</v>
      </c>
    </row>
    <row r="43" spans="1:7" s="5" customFormat="1" ht="15.75" x14ac:dyDescent="0.25">
      <c r="A43" s="38"/>
      <c r="B43" s="39" t="s">
        <v>20</v>
      </c>
      <c r="C43" s="26">
        <f>SUM(C40:C42)</f>
        <v>6484.2</v>
      </c>
      <c r="D43" s="40">
        <f>SUM(D40:D42)</f>
        <v>9500</v>
      </c>
      <c r="E43" s="40">
        <f t="shared" si="7"/>
        <v>-3015.8</v>
      </c>
      <c r="F43" s="47">
        <f t="shared" si="8"/>
        <v>-0.31745263157894743</v>
      </c>
      <c r="G43" s="95">
        <f>SUM(G40:G42)</f>
        <v>9500</v>
      </c>
    </row>
    <row r="44" spans="1:7" ht="21" customHeight="1" x14ac:dyDescent="0.3">
      <c r="A44" s="15"/>
      <c r="B44" s="65" t="s">
        <v>40</v>
      </c>
      <c r="C44" s="23"/>
      <c r="D44" s="23"/>
      <c r="E44" s="23"/>
      <c r="F44" s="45"/>
      <c r="G44" s="142"/>
    </row>
    <row r="45" spans="1:7" ht="15.75" x14ac:dyDescent="0.25">
      <c r="A45" s="14">
        <v>800</v>
      </c>
      <c r="B45" s="1" t="s">
        <v>41</v>
      </c>
      <c r="C45" s="23">
        <v>7622.99</v>
      </c>
      <c r="D45" s="23">
        <v>3000</v>
      </c>
      <c r="E45" s="23">
        <f>C45-D45</f>
        <v>4622.99</v>
      </c>
      <c r="F45" s="45">
        <f>C45/D45-1</f>
        <v>1.5409966666666666</v>
      </c>
      <c r="G45" s="142">
        <v>3000</v>
      </c>
    </row>
    <row r="46" spans="1:7" ht="15.75" x14ac:dyDescent="0.25">
      <c r="A46" s="14">
        <v>801</v>
      </c>
      <c r="B46" s="43" t="s">
        <v>42</v>
      </c>
      <c r="C46" s="150" t="s">
        <v>73</v>
      </c>
      <c r="D46" s="150"/>
      <c r="E46" s="42"/>
      <c r="F46" s="46"/>
      <c r="G46" s="142"/>
    </row>
    <row r="47" spans="1:7" s="5" customFormat="1" ht="15.75" x14ac:dyDescent="0.25">
      <c r="A47" s="38"/>
      <c r="B47" s="39" t="s">
        <v>20</v>
      </c>
      <c r="C47" s="54">
        <f>C45</f>
        <v>7622.99</v>
      </c>
      <c r="D47" s="54">
        <f>D45</f>
        <v>3000</v>
      </c>
      <c r="E47" s="54">
        <f>C47-D47</f>
        <v>4622.99</v>
      </c>
      <c r="F47" s="47">
        <f>C47/D47-1</f>
        <v>1.5409966666666666</v>
      </c>
      <c r="G47" s="95">
        <v>3000</v>
      </c>
    </row>
    <row r="48" spans="1:7" ht="21.95" customHeight="1" x14ac:dyDescent="0.3">
      <c r="A48" s="15"/>
      <c r="B48" s="65" t="s">
        <v>46</v>
      </c>
      <c r="C48" s="23"/>
      <c r="D48" s="23"/>
      <c r="E48" s="23"/>
      <c r="F48" s="45"/>
      <c r="G48" s="142"/>
    </row>
    <row r="49" spans="1:7" ht="15.75" x14ac:dyDescent="0.25">
      <c r="A49" s="14">
        <v>1000</v>
      </c>
      <c r="B49" s="1" t="s">
        <v>47</v>
      </c>
      <c r="C49" s="23">
        <v>1650</v>
      </c>
      <c r="D49" s="23">
        <v>1000</v>
      </c>
      <c r="E49" s="23">
        <f t="shared" ref="E49:E53" si="9">C49-D49</f>
        <v>650</v>
      </c>
      <c r="F49" s="45">
        <f t="shared" ref="F49:F53" si="10">C49/D49-1</f>
        <v>0.64999999999999991</v>
      </c>
      <c r="G49" s="142">
        <v>1000</v>
      </c>
    </row>
    <row r="50" spans="1:7" ht="15.75" x14ac:dyDescent="0.25">
      <c r="A50" s="14">
        <v>1001</v>
      </c>
      <c r="B50" s="1" t="s">
        <v>48</v>
      </c>
      <c r="C50" s="23"/>
      <c r="D50" s="23">
        <v>1400</v>
      </c>
      <c r="E50" s="23">
        <f t="shared" si="9"/>
        <v>-1400</v>
      </c>
      <c r="F50" s="45">
        <f t="shared" si="10"/>
        <v>-1</v>
      </c>
      <c r="G50" s="142">
        <v>1400</v>
      </c>
    </row>
    <row r="51" spans="1:7" ht="15.75" x14ac:dyDescent="0.25">
      <c r="A51" s="14">
        <v>1002</v>
      </c>
      <c r="B51" s="1" t="s">
        <v>49</v>
      </c>
      <c r="C51" s="23">
        <v>485.98</v>
      </c>
      <c r="D51" s="23">
        <v>100</v>
      </c>
      <c r="E51" s="23">
        <f t="shared" si="9"/>
        <v>385.98</v>
      </c>
      <c r="F51" s="45">
        <f t="shared" si="10"/>
        <v>3.8597999999999999</v>
      </c>
      <c r="G51" s="142">
        <v>100</v>
      </c>
    </row>
    <row r="52" spans="1:7" ht="15.75" x14ac:dyDescent="0.25">
      <c r="A52" s="14">
        <v>1003</v>
      </c>
      <c r="B52" s="43" t="s">
        <v>134</v>
      </c>
      <c r="C52" s="42">
        <v>360</v>
      </c>
      <c r="D52" s="42">
        <v>1500</v>
      </c>
      <c r="E52" s="42">
        <f t="shared" si="9"/>
        <v>-1140</v>
      </c>
      <c r="F52" s="46">
        <f t="shared" si="10"/>
        <v>-0.76</v>
      </c>
      <c r="G52" s="142">
        <v>1500</v>
      </c>
    </row>
    <row r="53" spans="1:7" s="5" customFormat="1" ht="15.75" x14ac:dyDescent="0.25">
      <c r="A53" s="38"/>
      <c r="B53" s="39" t="s">
        <v>20</v>
      </c>
      <c r="C53" s="40">
        <f>SUM(C49:C52)</f>
        <v>2495.98</v>
      </c>
      <c r="D53" s="40">
        <f>SUM(D49:D52)</f>
        <v>4000</v>
      </c>
      <c r="E53" s="40">
        <f t="shared" si="9"/>
        <v>-1504.02</v>
      </c>
      <c r="F53" s="47">
        <f t="shared" si="10"/>
        <v>-0.37600500000000003</v>
      </c>
      <c r="G53" s="95">
        <f>SUM(G49:G52)</f>
        <v>4000</v>
      </c>
    </row>
    <row r="54" spans="1:7" ht="21" customHeight="1" x14ac:dyDescent="0.3">
      <c r="A54" s="15"/>
      <c r="B54" s="65" t="s">
        <v>87</v>
      </c>
      <c r="C54" s="23"/>
      <c r="D54" s="23"/>
      <c r="E54" s="23"/>
      <c r="F54" s="45"/>
      <c r="G54" s="142"/>
    </row>
    <row r="55" spans="1:7" ht="15.75" x14ac:dyDescent="0.25">
      <c r="A55" s="14">
        <v>2000</v>
      </c>
      <c r="B55" s="1" t="s">
        <v>50</v>
      </c>
      <c r="C55" s="151" t="s">
        <v>79</v>
      </c>
      <c r="D55" s="151"/>
      <c r="E55" s="23"/>
      <c r="F55" s="45"/>
      <c r="G55" s="142"/>
    </row>
    <row r="56" spans="1:7" ht="15.75" x14ac:dyDescent="0.25">
      <c r="A56" s="14">
        <v>2001</v>
      </c>
      <c r="B56" s="1" t="s">
        <v>51</v>
      </c>
      <c r="C56" s="23">
        <v>5378.66</v>
      </c>
      <c r="D56" s="23">
        <v>9300</v>
      </c>
      <c r="E56" s="23">
        <f t="shared" ref="E56:E61" si="11">C56-D56</f>
        <v>-3921.34</v>
      </c>
      <c r="F56" s="45">
        <f t="shared" ref="F56:F61" si="12">C56/D56-1</f>
        <v>-0.42164946236559142</v>
      </c>
      <c r="G56" s="142">
        <v>9300</v>
      </c>
    </row>
    <row r="57" spans="1:7" ht="15.75" x14ac:dyDescent="0.25">
      <c r="A57" s="14">
        <v>2002</v>
      </c>
      <c r="B57" s="1" t="s">
        <v>52</v>
      </c>
      <c r="C57" s="23"/>
      <c r="D57" s="23">
        <v>1000</v>
      </c>
      <c r="E57" s="23">
        <f t="shared" si="11"/>
        <v>-1000</v>
      </c>
      <c r="F57" s="45">
        <f t="shared" si="12"/>
        <v>-1</v>
      </c>
      <c r="G57" s="142">
        <v>1000</v>
      </c>
    </row>
    <row r="58" spans="1:7" ht="15.75" x14ac:dyDescent="0.25">
      <c r="A58" s="14">
        <v>2003</v>
      </c>
      <c r="B58" s="1" t="s">
        <v>53</v>
      </c>
      <c r="C58" s="23">
        <v>96</v>
      </c>
      <c r="D58" s="23">
        <v>550</v>
      </c>
      <c r="E58" s="23">
        <f t="shared" si="11"/>
        <v>-454</v>
      </c>
      <c r="F58" s="45">
        <f t="shared" si="12"/>
        <v>-0.82545454545454544</v>
      </c>
      <c r="G58" s="142">
        <v>550</v>
      </c>
    </row>
    <row r="59" spans="1:7" ht="15.75" x14ac:dyDescent="0.25">
      <c r="A59" s="14">
        <v>2004</v>
      </c>
      <c r="B59" s="1" t="s">
        <v>54</v>
      </c>
      <c r="C59" s="23"/>
      <c r="D59" s="23">
        <v>1000</v>
      </c>
      <c r="E59" s="23">
        <f t="shared" si="11"/>
        <v>-1000</v>
      </c>
      <c r="F59" s="45">
        <f t="shared" si="12"/>
        <v>-1</v>
      </c>
      <c r="G59" s="142">
        <v>500</v>
      </c>
    </row>
    <row r="60" spans="1:7" ht="15.75" x14ac:dyDescent="0.25">
      <c r="A60" s="16">
        <v>2005</v>
      </c>
      <c r="B60" s="37" t="s">
        <v>55</v>
      </c>
      <c r="C60" s="36">
        <v>1452.36</v>
      </c>
      <c r="D60" s="36">
        <v>1750</v>
      </c>
      <c r="E60" s="36">
        <f t="shared" si="11"/>
        <v>-297.6400000000001</v>
      </c>
      <c r="F60" s="46">
        <f t="shared" si="12"/>
        <v>-0.17008000000000001</v>
      </c>
      <c r="G60" s="62">
        <v>1750</v>
      </c>
    </row>
    <row r="61" spans="1:7" s="5" customFormat="1" ht="15.75" x14ac:dyDescent="0.25">
      <c r="A61" s="38"/>
      <c r="B61" s="39" t="s">
        <v>20</v>
      </c>
      <c r="C61" s="26">
        <f>SUM(C55:C60)</f>
        <v>6927.0199999999995</v>
      </c>
      <c r="D61" s="40">
        <f>SUM(D55:D60)</f>
        <v>13600</v>
      </c>
      <c r="E61" s="40">
        <f t="shared" si="11"/>
        <v>-6672.9800000000005</v>
      </c>
      <c r="F61" s="47">
        <f t="shared" si="12"/>
        <v>-0.49066029411764711</v>
      </c>
      <c r="G61" s="95">
        <f>SUM(G56:G60)</f>
        <v>13100</v>
      </c>
    </row>
    <row r="62" spans="1:7" ht="21" customHeight="1" x14ac:dyDescent="0.3">
      <c r="A62" s="15"/>
      <c r="B62" s="65" t="s">
        <v>56</v>
      </c>
      <c r="C62" s="23"/>
      <c r="D62" s="23"/>
      <c r="E62" s="23"/>
      <c r="F62" s="45"/>
      <c r="G62" s="142"/>
    </row>
    <row r="63" spans="1:7" ht="15.75" x14ac:dyDescent="0.25">
      <c r="A63" s="14">
        <v>3000</v>
      </c>
      <c r="B63" s="1" t="s">
        <v>57</v>
      </c>
      <c r="C63" s="23">
        <v>900</v>
      </c>
      <c r="D63" s="23">
        <v>2000</v>
      </c>
      <c r="E63" s="23">
        <f t="shared" ref="E63:E68" si="13">C63-D63</f>
        <v>-1100</v>
      </c>
      <c r="F63" s="45">
        <f t="shared" ref="F63:F68" si="14">C63/D63-1</f>
        <v>-0.55000000000000004</v>
      </c>
      <c r="G63" s="142">
        <v>2000</v>
      </c>
    </row>
    <row r="64" spans="1:7" ht="15.75" x14ac:dyDescent="0.25">
      <c r="A64" s="16">
        <v>3001</v>
      </c>
      <c r="B64" s="17" t="s">
        <v>58</v>
      </c>
      <c r="C64" s="25">
        <v>5246.79</v>
      </c>
      <c r="D64" s="25">
        <v>3200</v>
      </c>
      <c r="E64" s="25">
        <f t="shared" si="13"/>
        <v>2046.79</v>
      </c>
      <c r="F64" s="45">
        <f t="shared" si="14"/>
        <v>0.63962187500000001</v>
      </c>
      <c r="G64" s="62">
        <v>3200</v>
      </c>
    </row>
    <row r="65" spans="1:7" ht="15.75" x14ac:dyDescent="0.25">
      <c r="A65" s="14">
        <v>3002</v>
      </c>
      <c r="B65" s="1" t="s">
        <v>59</v>
      </c>
      <c r="C65" s="23">
        <v>4575.8</v>
      </c>
      <c r="D65" s="23">
        <v>250</v>
      </c>
      <c r="E65" s="23">
        <f t="shared" si="13"/>
        <v>4325.8</v>
      </c>
      <c r="F65" s="45">
        <f t="shared" si="14"/>
        <v>17.3032</v>
      </c>
      <c r="G65" s="142">
        <v>250</v>
      </c>
    </row>
    <row r="66" spans="1:7" ht="15.75" x14ac:dyDescent="0.25">
      <c r="A66" s="16">
        <v>3003</v>
      </c>
      <c r="B66" s="17" t="s">
        <v>60</v>
      </c>
      <c r="C66" s="25">
        <v>953.88</v>
      </c>
      <c r="D66" s="25">
        <v>300</v>
      </c>
      <c r="E66" s="25">
        <f t="shared" si="13"/>
        <v>653.88</v>
      </c>
      <c r="F66" s="45">
        <f t="shared" si="14"/>
        <v>2.1796000000000002</v>
      </c>
      <c r="G66" s="62">
        <v>300</v>
      </c>
    </row>
    <row r="67" spans="1:7" ht="15.75" x14ac:dyDescent="0.25">
      <c r="A67" s="14">
        <v>3004</v>
      </c>
      <c r="B67" s="43" t="s">
        <v>61</v>
      </c>
      <c r="C67" s="42">
        <v>711.5</v>
      </c>
      <c r="D67" s="42">
        <v>500</v>
      </c>
      <c r="E67" s="42">
        <f t="shared" si="13"/>
        <v>211.5</v>
      </c>
      <c r="F67" s="46">
        <f t="shared" si="14"/>
        <v>0.42300000000000004</v>
      </c>
      <c r="G67" s="142">
        <v>500</v>
      </c>
    </row>
    <row r="68" spans="1:7" s="5" customFormat="1" ht="15.75" x14ac:dyDescent="0.25">
      <c r="A68" s="38"/>
      <c r="B68" s="39" t="s">
        <v>20</v>
      </c>
      <c r="C68" s="26">
        <f>SUM(C63:C67)</f>
        <v>12387.97</v>
      </c>
      <c r="D68" s="40">
        <f>SUM(D63:D67)</f>
        <v>6250</v>
      </c>
      <c r="E68" s="40">
        <f t="shared" si="13"/>
        <v>6137.9699999999993</v>
      </c>
      <c r="F68" s="47">
        <f t="shared" si="14"/>
        <v>0.98207519999999993</v>
      </c>
      <c r="G68" s="95">
        <f>SUM(G63:G67)</f>
        <v>6250</v>
      </c>
    </row>
    <row r="69" spans="1:7" ht="21" customHeight="1" x14ac:dyDescent="0.3">
      <c r="A69" s="15"/>
      <c r="B69" s="65" t="s">
        <v>75</v>
      </c>
      <c r="C69" s="23"/>
      <c r="D69" s="23"/>
      <c r="E69" s="23"/>
      <c r="F69" s="45"/>
      <c r="G69" s="142"/>
    </row>
    <row r="70" spans="1:7" ht="15.75" x14ac:dyDescent="0.25">
      <c r="A70" s="14">
        <v>7000</v>
      </c>
      <c r="B70" s="1" t="s">
        <v>57</v>
      </c>
      <c r="C70" s="23"/>
      <c r="D70" s="23">
        <v>700</v>
      </c>
      <c r="E70" s="23">
        <f t="shared" ref="E70:E77" si="15">C70-D70</f>
        <v>-700</v>
      </c>
      <c r="F70" s="45">
        <f t="shared" ref="F70:F77" si="16">C70/D70-1</f>
        <v>-1</v>
      </c>
      <c r="G70" s="142">
        <v>700</v>
      </c>
    </row>
    <row r="71" spans="1:7" ht="15.75" x14ac:dyDescent="0.25">
      <c r="A71" s="14">
        <v>7001</v>
      </c>
      <c r="B71" s="1" t="s">
        <v>81</v>
      </c>
      <c r="C71" s="23">
        <v>513.70000000000005</v>
      </c>
      <c r="D71" s="23">
        <v>2000</v>
      </c>
      <c r="E71" s="23">
        <f t="shared" si="15"/>
        <v>-1486.3</v>
      </c>
      <c r="F71" s="45">
        <f t="shared" si="16"/>
        <v>-0.74314999999999998</v>
      </c>
      <c r="G71" s="142">
        <v>2000</v>
      </c>
    </row>
    <row r="72" spans="1:7" ht="15.75" x14ac:dyDescent="0.25">
      <c r="A72" s="14">
        <v>7002</v>
      </c>
      <c r="B72" s="1" t="s">
        <v>69</v>
      </c>
      <c r="C72" s="23">
        <v>3432.8</v>
      </c>
      <c r="D72" s="23">
        <v>3000</v>
      </c>
      <c r="E72" s="23">
        <f t="shared" si="15"/>
        <v>432.80000000000018</v>
      </c>
      <c r="F72" s="45">
        <f t="shared" si="16"/>
        <v>0.14426666666666677</v>
      </c>
      <c r="G72" s="142">
        <v>3000</v>
      </c>
    </row>
    <row r="73" spans="1:7" ht="15.75" x14ac:dyDescent="0.25">
      <c r="A73" s="16">
        <v>7003</v>
      </c>
      <c r="B73" s="17" t="s">
        <v>70</v>
      </c>
      <c r="C73" s="25">
        <v>1544.83</v>
      </c>
      <c r="D73" s="25">
        <v>250</v>
      </c>
      <c r="E73" s="25">
        <f t="shared" si="15"/>
        <v>1294.83</v>
      </c>
      <c r="F73" s="45">
        <f t="shared" si="16"/>
        <v>5.1793199999999997</v>
      </c>
      <c r="G73" s="62">
        <v>250</v>
      </c>
    </row>
    <row r="74" spans="1:7" ht="15.75" x14ac:dyDescent="0.25">
      <c r="A74" s="14">
        <v>7004</v>
      </c>
      <c r="B74" s="1" t="s">
        <v>60</v>
      </c>
      <c r="C74" s="23">
        <v>0</v>
      </c>
      <c r="D74" s="23">
        <v>300</v>
      </c>
      <c r="E74" s="23">
        <f t="shared" si="15"/>
        <v>-300</v>
      </c>
      <c r="F74" s="45">
        <f t="shared" si="16"/>
        <v>-1</v>
      </c>
      <c r="G74" s="142">
        <v>300</v>
      </c>
    </row>
    <row r="75" spans="1:7" ht="15.75" x14ac:dyDescent="0.25">
      <c r="A75" s="14">
        <v>7005</v>
      </c>
      <c r="B75" s="1" t="s">
        <v>61</v>
      </c>
      <c r="C75" s="23"/>
      <c r="D75" s="23">
        <v>500</v>
      </c>
      <c r="E75" s="23">
        <f t="shared" si="15"/>
        <v>-500</v>
      </c>
      <c r="F75" s="45">
        <f t="shared" si="16"/>
        <v>-1</v>
      </c>
      <c r="G75" s="142">
        <v>500</v>
      </c>
    </row>
    <row r="76" spans="1:7" ht="15.75" x14ac:dyDescent="0.25">
      <c r="A76" s="14">
        <v>7006</v>
      </c>
      <c r="B76" s="43" t="s">
        <v>71</v>
      </c>
      <c r="C76" s="42">
        <v>0</v>
      </c>
      <c r="D76" s="42">
        <v>500</v>
      </c>
      <c r="E76" s="42">
        <f t="shared" si="15"/>
        <v>-500</v>
      </c>
      <c r="F76" s="46">
        <f t="shared" si="16"/>
        <v>-1</v>
      </c>
      <c r="G76" s="142">
        <v>500</v>
      </c>
    </row>
    <row r="77" spans="1:7" s="5" customFormat="1" ht="15.75" x14ac:dyDescent="0.25">
      <c r="A77" s="38"/>
      <c r="B77" s="39" t="s">
        <v>20</v>
      </c>
      <c r="C77" s="26">
        <f>SUM(C70:C76)</f>
        <v>5491.33</v>
      </c>
      <c r="D77" s="40">
        <f>SUM(D70:D76)</f>
        <v>7250</v>
      </c>
      <c r="E77" s="40">
        <f t="shared" si="15"/>
        <v>-1758.67</v>
      </c>
      <c r="F77" s="47">
        <f t="shared" si="16"/>
        <v>-0.24257517241379312</v>
      </c>
      <c r="G77" s="95">
        <f>SUM(G70:G76)</f>
        <v>7250</v>
      </c>
    </row>
    <row r="78" spans="1:7" ht="21" customHeight="1" x14ac:dyDescent="0.3">
      <c r="A78" s="15"/>
      <c r="B78" s="65" t="s">
        <v>88</v>
      </c>
      <c r="C78" s="23"/>
      <c r="D78" s="23"/>
      <c r="E78" s="23"/>
      <c r="F78" s="45"/>
      <c r="G78" s="142"/>
    </row>
    <row r="79" spans="1:7" ht="15.75" x14ac:dyDescent="0.25">
      <c r="A79" s="14">
        <v>5000</v>
      </c>
      <c r="B79" s="1" t="s">
        <v>65</v>
      </c>
      <c r="C79" s="23"/>
      <c r="D79" s="23">
        <v>250</v>
      </c>
      <c r="E79" s="23">
        <f t="shared" ref="E79:E82" si="17">C79-D79</f>
        <v>-250</v>
      </c>
      <c r="F79" s="45">
        <f t="shared" ref="F79:F83" si="18">C79/D79-1</f>
        <v>-1</v>
      </c>
      <c r="G79" s="142">
        <v>250</v>
      </c>
    </row>
    <row r="80" spans="1:7" ht="15.75" x14ac:dyDescent="0.25">
      <c r="A80" s="14">
        <v>5001</v>
      </c>
      <c r="B80" s="1" t="s">
        <v>66</v>
      </c>
      <c r="C80" s="23">
        <v>121.55</v>
      </c>
      <c r="D80" s="23">
        <v>3000</v>
      </c>
      <c r="E80" s="23">
        <f t="shared" si="17"/>
        <v>-2878.45</v>
      </c>
      <c r="F80" s="45">
        <f t="shared" si="18"/>
        <v>-0.95948333333333335</v>
      </c>
      <c r="G80" s="142">
        <v>2000</v>
      </c>
    </row>
    <row r="81" spans="1:7" ht="15.75" x14ac:dyDescent="0.25">
      <c r="A81" s="14">
        <v>5002</v>
      </c>
      <c r="B81" s="43" t="s">
        <v>54</v>
      </c>
      <c r="C81" s="42">
        <v>44</v>
      </c>
      <c r="D81" s="42">
        <v>250</v>
      </c>
      <c r="E81" s="42">
        <f t="shared" si="17"/>
        <v>-206</v>
      </c>
      <c r="F81" s="46">
        <f t="shared" si="18"/>
        <v>-0.82400000000000007</v>
      </c>
      <c r="G81" s="142">
        <v>250</v>
      </c>
    </row>
    <row r="82" spans="1:7" s="5" customFormat="1" ht="15.75" x14ac:dyDescent="0.25">
      <c r="A82" s="128"/>
      <c r="B82" s="92" t="s">
        <v>20</v>
      </c>
      <c r="C82" s="129">
        <f>SUM(C79:C81)</f>
        <v>165.55</v>
      </c>
      <c r="D82" s="93">
        <f>SUM(D79:D81)</f>
        <v>3500</v>
      </c>
      <c r="E82" s="93">
        <f t="shared" si="17"/>
        <v>-3334.45</v>
      </c>
      <c r="F82" s="130">
        <f t="shared" si="18"/>
        <v>-0.95269999999999999</v>
      </c>
      <c r="G82" s="95">
        <f>SUM(G79:G81)</f>
        <v>2500</v>
      </c>
    </row>
    <row r="83" spans="1:7" s="5" customFormat="1" ht="20.100000000000001" customHeight="1" thickBot="1" x14ac:dyDescent="0.3">
      <c r="A83" s="131"/>
      <c r="B83" s="97" t="s">
        <v>113</v>
      </c>
      <c r="C83" s="132">
        <f>SUM(C43,C47,C53,C61,C68,C77,C82)</f>
        <v>41575.040000000001</v>
      </c>
      <c r="D83" s="132">
        <f>D43+D47+D53+D61+D68+D77+D82</f>
        <v>47100</v>
      </c>
      <c r="E83" s="98">
        <f>C83-D83</f>
        <v>-5524.9599999999991</v>
      </c>
      <c r="F83" s="133">
        <f t="shared" si="18"/>
        <v>-0.11730276008492568</v>
      </c>
      <c r="G83" s="95">
        <f>SUM(G38,G43,G47,G53,G61,G68,G77,G82)</f>
        <v>75565.56</v>
      </c>
    </row>
    <row r="84" spans="1:7" s="11" customFormat="1" ht="20.100000000000001" customHeight="1" thickBot="1" x14ac:dyDescent="0.3">
      <c r="A84" s="60"/>
      <c r="B84" s="57" t="s">
        <v>74</v>
      </c>
      <c r="C84" s="58">
        <f>SUM(C38,C83)</f>
        <v>58052.55</v>
      </c>
      <c r="D84" s="58">
        <f>D10+D15+D33+D37+D43+D47+D53+D61+D68+D77+D82</f>
        <v>74820</v>
      </c>
      <c r="E84" s="58">
        <f>C84-D84</f>
        <v>-16767.449999999997</v>
      </c>
      <c r="F84" s="108">
        <f>C84/D84-1</f>
        <v>-0.22410384923817162</v>
      </c>
      <c r="G84" s="145">
        <v>75565.56</v>
      </c>
    </row>
    <row r="86" spans="1:7" x14ac:dyDescent="0.25">
      <c r="B86" s="136" t="s">
        <v>121</v>
      </c>
    </row>
    <row r="87" spans="1:7" x14ac:dyDescent="0.25">
      <c r="B87" s="136" t="s">
        <v>122</v>
      </c>
    </row>
    <row r="88" spans="1:7" x14ac:dyDescent="0.25">
      <c r="B88" s="137" t="s">
        <v>124</v>
      </c>
    </row>
    <row r="89" spans="1:7" x14ac:dyDescent="0.25">
      <c r="B89" s="137" t="s">
        <v>125</v>
      </c>
    </row>
    <row r="90" spans="1:7" x14ac:dyDescent="0.25">
      <c r="B90" s="138" t="s">
        <v>129</v>
      </c>
    </row>
    <row r="91" spans="1:7" x14ac:dyDescent="0.25">
      <c r="B91" s="139" t="s">
        <v>130</v>
      </c>
    </row>
    <row r="92" spans="1:7" x14ac:dyDescent="0.25">
      <c r="B92" s="141" t="s">
        <v>132</v>
      </c>
    </row>
  </sheetData>
  <mergeCells count="5">
    <mergeCell ref="A1:G1"/>
    <mergeCell ref="A2:G2"/>
    <mergeCell ref="C46:D46"/>
    <mergeCell ref="C55:D55"/>
    <mergeCell ref="E4:F4"/>
  </mergeCells>
  <phoneticPr fontId="25" type="noConversion"/>
  <pageMargins left="0.39000000000000007" right="0.39000000000000007" top="0.21999999999999997" bottom="0.21999999999999997" header="0.5" footer="0.5"/>
  <pageSetup paperSize="9" scale="56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topLeftCell="B12" zoomScale="125" zoomScaleNormal="125" zoomScalePageLayoutView="125" workbookViewId="0">
      <selection activeCell="G25" sqref="G25"/>
    </sheetView>
  </sheetViews>
  <sheetFormatPr defaultColWidth="11" defaultRowHeight="15.75" x14ac:dyDescent="0.25"/>
  <cols>
    <col min="1" max="1" width="8.625" style="27" customWidth="1"/>
    <col min="2" max="2" width="36.5" style="28" bestFit="1" customWidth="1"/>
    <col min="3" max="3" width="16.875" style="28" customWidth="1"/>
    <col min="4" max="5" width="13.875" style="28" customWidth="1"/>
    <col min="6" max="6" width="11.625" style="52" customWidth="1"/>
    <col min="7" max="7" width="33.625" style="28" customWidth="1"/>
  </cols>
  <sheetData>
    <row r="1" spans="1:7" s="3" customFormat="1" ht="23.25" x14ac:dyDescent="0.35">
      <c r="A1" s="152" t="s">
        <v>12</v>
      </c>
      <c r="B1" s="152"/>
      <c r="C1" s="152"/>
      <c r="D1" s="152"/>
      <c r="E1" s="152"/>
      <c r="F1" s="152"/>
      <c r="G1" s="152"/>
    </row>
    <row r="2" spans="1:7" s="3" customFormat="1" ht="24.95" customHeight="1" x14ac:dyDescent="0.35">
      <c r="A2" s="153" t="s">
        <v>14</v>
      </c>
      <c r="B2" s="153"/>
      <c r="C2" s="153"/>
      <c r="D2" s="153"/>
      <c r="E2" s="153"/>
      <c r="F2" s="153"/>
      <c r="G2" s="153"/>
    </row>
    <row r="3" spans="1:7" x14ac:dyDescent="0.25">
      <c r="A3" s="18"/>
      <c r="B3" s="6"/>
      <c r="C3" s="6"/>
      <c r="D3" s="6"/>
      <c r="E3" s="6"/>
      <c r="F3" s="51"/>
      <c r="G3" s="6"/>
    </row>
    <row r="4" spans="1:7" ht="16.5" thickBot="1" x14ac:dyDescent="0.3">
      <c r="A4" s="19" t="s">
        <v>0</v>
      </c>
      <c r="B4" s="20" t="s">
        <v>1</v>
      </c>
      <c r="C4" s="21" t="s">
        <v>97</v>
      </c>
      <c r="D4" s="21" t="s">
        <v>2</v>
      </c>
      <c r="E4" s="148" t="s">
        <v>98</v>
      </c>
      <c r="F4" s="149"/>
      <c r="G4" s="61" t="s">
        <v>3</v>
      </c>
    </row>
    <row r="5" spans="1:7" ht="20.100000000000001" customHeight="1" x14ac:dyDescent="0.3">
      <c r="A5" s="53"/>
      <c r="B5" s="66" t="s">
        <v>5</v>
      </c>
      <c r="C5" s="25"/>
      <c r="D5" s="25"/>
      <c r="E5" s="25"/>
      <c r="F5" s="51"/>
      <c r="G5" s="62"/>
    </row>
    <row r="6" spans="1:7" x14ac:dyDescent="0.25">
      <c r="A6" s="31">
        <v>900</v>
      </c>
      <c r="B6" s="25" t="s">
        <v>43</v>
      </c>
      <c r="C6" s="25">
        <v>1590</v>
      </c>
      <c r="D6" s="25">
        <v>3500</v>
      </c>
      <c r="E6" s="25">
        <f>SUM(D6-C6)</f>
        <v>1910</v>
      </c>
      <c r="F6" s="51">
        <f>C6/D6-1</f>
        <v>-0.54571428571428571</v>
      </c>
      <c r="G6" s="62">
        <v>3500</v>
      </c>
    </row>
    <row r="7" spans="1:7" x14ac:dyDescent="0.25">
      <c r="A7" s="31">
        <v>901</v>
      </c>
      <c r="B7" s="25" t="s">
        <v>44</v>
      </c>
      <c r="C7" s="25"/>
      <c r="D7" s="25">
        <v>250</v>
      </c>
      <c r="E7" s="25">
        <f>SUM(D7-C7)</f>
        <v>250</v>
      </c>
      <c r="F7" s="51">
        <f t="shared" ref="F7:F9" si="0">C7/D7-1</f>
        <v>-1</v>
      </c>
      <c r="G7" s="62">
        <v>250</v>
      </c>
    </row>
    <row r="8" spans="1:7" x14ac:dyDescent="0.25">
      <c r="A8" s="31">
        <v>902</v>
      </c>
      <c r="B8" s="36" t="s">
        <v>45</v>
      </c>
      <c r="C8" s="36">
        <v>0</v>
      </c>
      <c r="D8" s="36">
        <v>1000</v>
      </c>
      <c r="E8" s="36">
        <f>SUM(D8-C8)</f>
        <v>1000</v>
      </c>
      <c r="F8" s="63">
        <f t="shared" si="0"/>
        <v>-1</v>
      </c>
      <c r="G8" s="62">
        <v>1000</v>
      </c>
    </row>
    <row r="9" spans="1:7" x14ac:dyDescent="0.25">
      <c r="A9" s="31"/>
      <c r="B9" s="40" t="s">
        <v>20</v>
      </c>
      <c r="C9" s="40">
        <f>SUM(C6:C8)</f>
        <v>1590</v>
      </c>
      <c r="D9" s="40">
        <f>SUM(D6:D8)</f>
        <v>4750</v>
      </c>
      <c r="E9" s="40">
        <f>SUM(D9-C9)</f>
        <v>3160</v>
      </c>
      <c r="F9" s="64">
        <f t="shared" si="0"/>
        <v>-0.66526315789473678</v>
      </c>
      <c r="G9" s="62"/>
    </row>
    <row r="10" spans="1:7" x14ac:dyDescent="0.25">
      <c r="A10" s="31"/>
      <c r="B10" s="25"/>
      <c r="C10" s="25"/>
      <c r="D10" s="25"/>
      <c r="E10" s="25"/>
      <c r="F10" s="51"/>
      <c r="G10" s="62"/>
    </row>
    <row r="11" spans="1:7" s="3" customFormat="1" ht="18.75" x14ac:dyDescent="0.3">
      <c r="A11" s="53"/>
      <c r="B11" s="66" t="s">
        <v>62</v>
      </c>
      <c r="C11" s="25"/>
      <c r="D11" s="25"/>
      <c r="E11" s="25"/>
      <c r="F11" s="51"/>
      <c r="G11" s="62"/>
    </row>
    <row r="12" spans="1:7" s="3" customFormat="1" x14ac:dyDescent="0.25">
      <c r="A12" s="31">
        <v>4000</v>
      </c>
      <c r="B12" s="25" t="s">
        <v>114</v>
      </c>
      <c r="C12" s="25"/>
      <c r="D12" s="25">
        <v>2000</v>
      </c>
      <c r="E12" s="25">
        <f>SUM(D12-C12)</f>
        <v>2000</v>
      </c>
      <c r="F12" s="51">
        <f>C12/D12-1</f>
        <v>-1</v>
      </c>
      <c r="G12" s="62">
        <v>2000</v>
      </c>
    </row>
    <row r="13" spans="1:7" s="3" customFormat="1" x14ac:dyDescent="0.25">
      <c r="A13" s="31">
        <v>4001</v>
      </c>
      <c r="B13" s="36" t="s">
        <v>63</v>
      </c>
      <c r="C13" s="36"/>
      <c r="D13" s="36"/>
      <c r="E13" s="36">
        <f>SUM(D13-C13)</f>
        <v>0</v>
      </c>
      <c r="F13" s="63"/>
      <c r="G13" s="62"/>
    </row>
    <row r="14" spans="1:7" s="3" customFormat="1" x14ac:dyDescent="0.25">
      <c r="A14" s="31"/>
      <c r="B14" s="40" t="s">
        <v>64</v>
      </c>
      <c r="C14" s="40">
        <f>SUM(C12:C13)</f>
        <v>0</v>
      </c>
      <c r="D14" s="40"/>
      <c r="E14" s="40">
        <f>SUM(D14-C14)</f>
        <v>0</v>
      </c>
      <c r="F14" s="51"/>
      <c r="G14" s="62"/>
    </row>
    <row r="15" spans="1:7" x14ac:dyDescent="0.25">
      <c r="A15" s="31"/>
      <c r="B15" s="25"/>
      <c r="C15" s="25"/>
      <c r="D15" s="25"/>
      <c r="E15" s="25"/>
      <c r="F15" s="51"/>
      <c r="G15" s="62"/>
    </row>
    <row r="16" spans="1:7" ht="18.75" x14ac:dyDescent="0.3">
      <c r="A16" s="53"/>
      <c r="B16" s="66" t="s">
        <v>71</v>
      </c>
      <c r="C16" s="25"/>
      <c r="D16" s="25"/>
      <c r="E16" s="25"/>
      <c r="F16" s="51"/>
      <c r="G16" s="62"/>
    </row>
    <row r="17" spans="1:7" s="3" customFormat="1" x14ac:dyDescent="0.25">
      <c r="A17" s="31">
        <v>614</v>
      </c>
      <c r="B17" s="25" t="s">
        <v>116</v>
      </c>
      <c r="C17" s="25">
        <v>26.5</v>
      </c>
      <c r="D17" s="25">
        <v>250</v>
      </c>
      <c r="E17" s="25">
        <f>SUM(D17-C17)</f>
        <v>223.5</v>
      </c>
      <c r="F17" s="51">
        <f t="shared" ref="F17" si="1">C17/D17-1</f>
        <v>-0.89400000000000002</v>
      </c>
      <c r="G17" s="62">
        <v>250</v>
      </c>
    </row>
    <row r="18" spans="1:7" s="3" customFormat="1" x14ac:dyDescent="0.25">
      <c r="A18" s="31">
        <v>615</v>
      </c>
      <c r="B18" s="36" t="s">
        <v>123</v>
      </c>
      <c r="C18" s="36">
        <v>33</v>
      </c>
      <c r="D18" s="36"/>
      <c r="E18" s="36">
        <f>SUM(D18-C18)</f>
        <v>-33</v>
      </c>
      <c r="F18" s="63"/>
      <c r="G18" s="62">
        <v>50</v>
      </c>
    </row>
    <row r="19" spans="1:7" x14ac:dyDescent="0.25">
      <c r="A19" s="31"/>
      <c r="B19" s="40" t="s">
        <v>64</v>
      </c>
      <c r="C19" s="40">
        <f>SUM(C17:C18)</f>
        <v>59.5</v>
      </c>
      <c r="D19" s="40"/>
      <c r="E19" s="40">
        <f>SUM(D19-C19)</f>
        <v>-59.5</v>
      </c>
      <c r="F19" s="64"/>
      <c r="G19" s="62"/>
    </row>
    <row r="20" spans="1:7" ht="16.5" thickBot="1" x14ac:dyDescent="0.3">
      <c r="A20" s="67"/>
      <c r="B20" s="68"/>
      <c r="C20" s="68"/>
      <c r="D20" s="68"/>
      <c r="E20" s="68"/>
      <c r="F20" s="69"/>
      <c r="G20" s="70"/>
    </row>
    <row r="21" spans="1:7" ht="20.100000000000001" customHeight="1" thickBot="1" x14ac:dyDescent="0.3">
      <c r="A21" s="71"/>
      <c r="B21" s="58" t="s">
        <v>82</v>
      </c>
      <c r="C21" s="58">
        <f>C9+C14+C19</f>
        <v>1649.5</v>
      </c>
      <c r="D21" s="58">
        <f t="shared" ref="D21:E21" si="2">D9+D14+D19</f>
        <v>4750</v>
      </c>
      <c r="E21" s="58">
        <f t="shared" si="2"/>
        <v>3100.5</v>
      </c>
      <c r="F21" s="99">
        <f>C21/D21-1</f>
        <v>-0.65273684210526317</v>
      </c>
      <c r="G21" s="72">
        <f>SUM(G6:G18)</f>
        <v>7050</v>
      </c>
    </row>
    <row r="22" spans="1:7" x14ac:dyDescent="0.25">
      <c r="A22" s="31"/>
      <c r="B22" s="25"/>
      <c r="C22" s="25"/>
      <c r="D22" s="25"/>
      <c r="E22" s="25"/>
      <c r="F22" s="51"/>
      <c r="G22" s="62"/>
    </row>
    <row r="23" spans="1:7" x14ac:dyDescent="0.25">
      <c r="A23" s="31"/>
      <c r="B23" s="25"/>
      <c r="C23" s="25"/>
      <c r="D23" s="25"/>
      <c r="E23" s="25"/>
      <c r="F23" s="51"/>
      <c r="G23" s="62"/>
    </row>
    <row r="24" spans="1:7" x14ac:dyDescent="0.25">
      <c r="A24" s="24"/>
      <c r="B24" s="25"/>
      <c r="C24" s="25"/>
      <c r="D24" s="25"/>
      <c r="E24" s="25"/>
      <c r="F24" s="51"/>
      <c r="G24" s="23"/>
    </row>
    <row r="25" spans="1:7" x14ac:dyDescent="0.25">
      <c r="A25" s="22"/>
      <c r="B25" s="23"/>
      <c r="C25" s="23"/>
      <c r="D25" s="23"/>
      <c r="E25" s="23"/>
      <c r="F25" s="51"/>
      <c r="G25" s="23"/>
    </row>
    <row r="26" spans="1:7" x14ac:dyDescent="0.25">
      <c r="A26" s="22"/>
      <c r="B26" s="23"/>
      <c r="C26" s="23"/>
      <c r="D26" s="23"/>
      <c r="E26" s="23"/>
      <c r="F26" s="51"/>
      <c r="G26" s="23"/>
    </row>
  </sheetData>
  <mergeCells count="3">
    <mergeCell ref="A1:G1"/>
    <mergeCell ref="A2:G2"/>
    <mergeCell ref="E4:F4"/>
  </mergeCells>
  <phoneticPr fontId="25" type="noConversion"/>
  <pageMargins left="0.39000000000000007" right="0.39000000000000007" top="1.3900000000000003" bottom="1" header="0.5" footer="0.5"/>
  <pageSetup paperSize="9" scale="66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opLeftCell="A40" zoomScaleNormal="100" zoomScalePageLayoutView="125" workbookViewId="0">
      <selection activeCell="B53" sqref="B53"/>
    </sheetView>
  </sheetViews>
  <sheetFormatPr defaultColWidth="11" defaultRowHeight="15.75" x14ac:dyDescent="0.25"/>
  <cols>
    <col min="1" max="1" width="5.375" customWidth="1"/>
    <col min="2" max="2" width="39" customWidth="1"/>
    <col min="3" max="3" width="16.625" customWidth="1"/>
    <col min="4" max="5" width="13.875" customWidth="1"/>
    <col min="6" max="6" width="11.625" customWidth="1"/>
    <col min="7" max="7" width="46.5" customWidth="1"/>
  </cols>
  <sheetData>
    <row r="1" spans="1:7" ht="23.25" x14ac:dyDescent="0.35">
      <c r="A1" s="146" t="s">
        <v>115</v>
      </c>
      <c r="B1" s="146"/>
      <c r="C1" s="146"/>
      <c r="D1" s="146"/>
      <c r="E1" s="146"/>
      <c r="F1" s="146"/>
      <c r="G1" s="146"/>
    </row>
    <row r="2" spans="1:7" s="96" customFormat="1" ht="24.95" customHeight="1" x14ac:dyDescent="0.25">
      <c r="A2" s="154" t="s">
        <v>85</v>
      </c>
      <c r="B2" s="154"/>
      <c r="C2" s="154"/>
      <c r="D2" s="154"/>
      <c r="E2" s="154"/>
      <c r="F2" s="154"/>
      <c r="G2" s="154"/>
    </row>
    <row r="3" spans="1:7" s="96" customFormat="1" ht="15" customHeight="1" x14ac:dyDescent="0.25">
      <c r="A3" s="100"/>
      <c r="B3" s="100"/>
      <c r="C3" s="100"/>
      <c r="D3" s="100"/>
      <c r="E3" s="100"/>
      <c r="F3" s="100"/>
      <c r="G3" s="100"/>
    </row>
    <row r="4" spans="1:7" ht="35.1" customHeight="1" thickBot="1" x14ac:dyDescent="0.3">
      <c r="A4" s="13" t="s">
        <v>0</v>
      </c>
      <c r="B4" s="4" t="s">
        <v>1</v>
      </c>
      <c r="C4" s="7" t="s">
        <v>97</v>
      </c>
      <c r="D4" s="7" t="s">
        <v>2</v>
      </c>
      <c r="E4" s="148" t="s">
        <v>98</v>
      </c>
      <c r="F4" s="149"/>
      <c r="G4" s="29" t="s">
        <v>3</v>
      </c>
    </row>
    <row r="5" spans="1:7" ht="21" customHeight="1" x14ac:dyDescent="0.3">
      <c r="A5" s="1"/>
      <c r="B5" s="118" t="s">
        <v>13</v>
      </c>
      <c r="C5" s="1"/>
      <c r="D5" s="1"/>
      <c r="E5" s="1"/>
      <c r="F5" s="39"/>
      <c r="G5" s="84"/>
    </row>
    <row r="6" spans="1:7" s="11" customFormat="1" ht="20.100000000000001" customHeight="1" x14ac:dyDescent="0.25">
      <c r="A6" s="39"/>
      <c r="B6" s="17" t="s">
        <v>4</v>
      </c>
      <c r="C6" s="25">
        <v>62000</v>
      </c>
      <c r="D6" s="25">
        <v>62000</v>
      </c>
      <c r="E6" s="25">
        <f>D6-C6</f>
        <v>0</v>
      </c>
      <c r="F6" s="101">
        <f>C6/D6-1</f>
        <v>0</v>
      </c>
      <c r="G6" s="41"/>
    </row>
    <row r="7" spans="1:7" s="11" customFormat="1" x14ac:dyDescent="0.25">
      <c r="A7" s="39"/>
      <c r="B7" s="17" t="s">
        <v>6</v>
      </c>
      <c r="C7" s="25"/>
      <c r="D7" s="25">
        <f>Income!D7</f>
        <v>0</v>
      </c>
      <c r="E7" s="25">
        <f t="shared" ref="E7:E11" si="0">D7-C7</f>
        <v>0</v>
      </c>
      <c r="F7" s="101"/>
      <c r="G7" s="41"/>
    </row>
    <row r="8" spans="1:7" s="11" customFormat="1" x14ac:dyDescent="0.25">
      <c r="A8" s="39"/>
      <c r="B8" s="37" t="s">
        <v>94</v>
      </c>
      <c r="C8" s="36">
        <v>14846.28</v>
      </c>
      <c r="D8" s="36">
        <f>SUM(Income!D8:D14)</f>
        <v>9000</v>
      </c>
      <c r="E8" s="36">
        <f>C8-D8</f>
        <v>5846.2800000000007</v>
      </c>
      <c r="F8" s="102"/>
      <c r="G8" s="41"/>
    </row>
    <row r="9" spans="1:7" s="11" customFormat="1" x14ac:dyDescent="0.25">
      <c r="A9" s="39"/>
      <c r="B9" s="39" t="s">
        <v>89</v>
      </c>
      <c r="C9" s="40">
        <f>SUM(C6:C8)</f>
        <v>76846.28</v>
      </c>
      <c r="D9" s="40">
        <f t="shared" ref="D9:E9" si="1">SUM(D6:D8)</f>
        <v>71000</v>
      </c>
      <c r="E9" s="40">
        <f t="shared" si="1"/>
        <v>5846.2800000000007</v>
      </c>
      <c r="F9" s="115"/>
      <c r="G9" s="41"/>
    </row>
    <row r="10" spans="1:7" s="11" customFormat="1" x14ac:dyDescent="0.25">
      <c r="A10" s="39"/>
      <c r="B10" s="37"/>
      <c r="C10" s="36"/>
      <c r="D10" s="36"/>
      <c r="E10" s="36">
        <f t="shared" si="0"/>
        <v>0</v>
      </c>
      <c r="F10" s="102"/>
      <c r="G10" s="41"/>
    </row>
    <row r="11" spans="1:7" ht="21" customHeight="1" x14ac:dyDescent="0.25">
      <c r="A11" s="1"/>
      <c r="B11" s="97" t="s">
        <v>83</v>
      </c>
      <c r="C11" s="98">
        <f>C9+C10</f>
        <v>76846.28</v>
      </c>
      <c r="D11" s="98">
        <f t="shared" ref="D11" si="2">D9+D10</f>
        <v>71000</v>
      </c>
      <c r="E11" s="98">
        <f t="shared" si="0"/>
        <v>-5846.2799999999988</v>
      </c>
      <c r="F11" s="116">
        <f t="shared" ref="F11" si="3">C11/D11-1</f>
        <v>8.2341971830985905E-2</v>
      </c>
      <c r="G11" s="41"/>
    </row>
    <row r="12" spans="1:7" ht="21" customHeight="1" x14ac:dyDescent="0.3">
      <c r="A12" s="1"/>
      <c r="B12" s="118" t="s">
        <v>100</v>
      </c>
      <c r="C12" s="23"/>
      <c r="D12" s="23"/>
      <c r="E12" s="23"/>
      <c r="F12" s="101"/>
      <c r="G12" s="32"/>
    </row>
    <row r="13" spans="1:7" x14ac:dyDescent="0.25">
      <c r="A13" s="1"/>
      <c r="B13" s="117" t="s">
        <v>91</v>
      </c>
      <c r="C13" s="23"/>
      <c r="D13" s="23"/>
      <c r="E13" s="23"/>
      <c r="F13" s="101"/>
      <c r="G13" s="32"/>
    </row>
    <row r="14" spans="1:7" x14ac:dyDescent="0.25">
      <c r="A14" s="1"/>
      <c r="B14" s="1" t="s">
        <v>16</v>
      </c>
      <c r="C14" s="23">
        <v>10568.76</v>
      </c>
      <c r="D14" s="23">
        <v>17600</v>
      </c>
      <c r="E14" s="23">
        <f t="shared" ref="E14:E18" si="4">C14-D14</f>
        <v>-7031.24</v>
      </c>
      <c r="F14" s="101">
        <f t="shared" ref="F14:F27" si="5">C14/D14-1</f>
        <v>-0.39950227272727268</v>
      </c>
      <c r="G14" s="32"/>
    </row>
    <row r="15" spans="1:7" x14ac:dyDescent="0.25">
      <c r="A15" s="1"/>
      <c r="B15" s="1" t="s">
        <v>86</v>
      </c>
      <c r="C15" s="23"/>
      <c r="D15" s="23">
        <v>2000</v>
      </c>
      <c r="E15" s="23">
        <f t="shared" si="4"/>
        <v>-2000</v>
      </c>
      <c r="F15" s="101">
        <f t="shared" si="5"/>
        <v>-1</v>
      </c>
      <c r="G15" s="32"/>
    </row>
    <row r="16" spans="1:7" x14ac:dyDescent="0.25">
      <c r="A16" s="1"/>
      <c r="B16" s="1" t="s">
        <v>84</v>
      </c>
      <c r="C16" s="23">
        <v>5088.9799999999996</v>
      </c>
      <c r="D16" s="23">
        <v>5620</v>
      </c>
      <c r="E16" s="23">
        <f t="shared" si="4"/>
        <v>-531.02000000000044</v>
      </c>
      <c r="F16" s="101">
        <f t="shared" si="5"/>
        <v>-9.4487544483985886E-2</v>
      </c>
      <c r="G16" s="32"/>
    </row>
    <row r="17" spans="1:7" x14ac:dyDescent="0.25">
      <c r="A17" s="1"/>
      <c r="B17" s="43" t="s">
        <v>67</v>
      </c>
      <c r="C17" s="42">
        <v>819.77</v>
      </c>
      <c r="D17" s="42">
        <v>2500</v>
      </c>
      <c r="E17" s="42">
        <f t="shared" si="4"/>
        <v>-1680.23</v>
      </c>
      <c r="F17" s="102">
        <f>C17/D17-1</f>
        <v>-0.67209200000000002</v>
      </c>
      <c r="G17" s="32"/>
    </row>
    <row r="18" spans="1:7" x14ac:dyDescent="0.25">
      <c r="A18" s="1"/>
      <c r="B18" s="39" t="s">
        <v>104</v>
      </c>
      <c r="C18" s="40">
        <f>SUM(C14:C17)</f>
        <v>16477.509999999998</v>
      </c>
      <c r="D18" s="40">
        <f>SUM(D14:D17)</f>
        <v>27720</v>
      </c>
      <c r="E18" s="40">
        <f t="shared" si="4"/>
        <v>-11242.490000000002</v>
      </c>
      <c r="F18" s="115">
        <f t="shared" si="5"/>
        <v>-0.40557323232323239</v>
      </c>
      <c r="G18" s="32"/>
    </row>
    <row r="19" spans="1:7" x14ac:dyDescent="0.25">
      <c r="A19" s="1"/>
      <c r="B19" s="117" t="s">
        <v>101</v>
      </c>
      <c r="C19" s="23"/>
      <c r="D19" s="23"/>
      <c r="E19" s="23"/>
      <c r="F19" s="101"/>
      <c r="G19" s="32"/>
    </row>
    <row r="20" spans="1:7" x14ac:dyDescent="0.25">
      <c r="A20" s="1"/>
      <c r="B20" s="1" t="s">
        <v>36</v>
      </c>
      <c r="C20" s="23">
        <v>6484.2</v>
      </c>
      <c r="D20" s="23">
        <v>9500</v>
      </c>
      <c r="E20" s="23">
        <f>C20-D20</f>
        <v>-3015.8</v>
      </c>
      <c r="F20" s="101">
        <f t="shared" si="5"/>
        <v>-0.31745263157894743</v>
      </c>
      <c r="G20" s="32"/>
    </row>
    <row r="21" spans="1:7" x14ac:dyDescent="0.25">
      <c r="A21" s="1"/>
      <c r="B21" s="1" t="s">
        <v>40</v>
      </c>
      <c r="C21" s="23">
        <v>7622.99</v>
      </c>
      <c r="D21" s="23">
        <v>3000</v>
      </c>
      <c r="E21" s="23">
        <f t="shared" ref="E21:E26" si="6">C21-D21</f>
        <v>4622.99</v>
      </c>
      <c r="F21" s="101">
        <f t="shared" si="5"/>
        <v>1.5409966666666666</v>
      </c>
      <c r="G21" s="32"/>
    </row>
    <row r="22" spans="1:7" x14ac:dyDescent="0.25">
      <c r="A22" s="1"/>
      <c r="B22" s="1" t="s">
        <v>46</v>
      </c>
      <c r="C22" s="23">
        <v>2495.98</v>
      </c>
      <c r="D22" s="23">
        <v>4000</v>
      </c>
      <c r="E22" s="23">
        <f t="shared" si="6"/>
        <v>-1504.02</v>
      </c>
      <c r="F22" s="101">
        <f t="shared" si="5"/>
        <v>-0.37600500000000003</v>
      </c>
      <c r="G22" s="32"/>
    </row>
    <row r="23" spans="1:7" x14ac:dyDescent="0.25">
      <c r="A23" s="1"/>
      <c r="B23" s="1" t="s">
        <v>87</v>
      </c>
      <c r="C23" s="23">
        <v>6927.02</v>
      </c>
      <c r="D23" s="23">
        <v>13600</v>
      </c>
      <c r="E23" s="23">
        <f t="shared" si="6"/>
        <v>-6672.98</v>
      </c>
      <c r="F23" s="101">
        <f t="shared" si="5"/>
        <v>-0.490660294117647</v>
      </c>
      <c r="G23" s="32"/>
    </row>
    <row r="24" spans="1:7" x14ac:dyDescent="0.25">
      <c r="A24" s="1"/>
      <c r="B24" s="1" t="s">
        <v>56</v>
      </c>
      <c r="C24" s="23">
        <v>12387.97</v>
      </c>
      <c r="D24" s="23">
        <v>6250</v>
      </c>
      <c r="E24" s="23">
        <f t="shared" si="6"/>
        <v>6137.9699999999993</v>
      </c>
      <c r="F24" s="101">
        <f t="shared" si="5"/>
        <v>0.98207519999999993</v>
      </c>
      <c r="G24" s="32"/>
    </row>
    <row r="25" spans="1:7" x14ac:dyDescent="0.25">
      <c r="A25" s="1"/>
      <c r="B25" s="119" t="s">
        <v>75</v>
      </c>
      <c r="C25" s="120">
        <v>5492.33</v>
      </c>
      <c r="D25" s="120">
        <v>7250</v>
      </c>
      <c r="E25" s="120">
        <f t="shared" si="6"/>
        <v>-1757.67</v>
      </c>
      <c r="F25" s="121">
        <f>C25/D25-1</f>
        <v>-0.24243724137931033</v>
      </c>
      <c r="G25" s="32"/>
    </row>
    <row r="26" spans="1:7" x14ac:dyDescent="0.25">
      <c r="A26" s="1"/>
      <c r="B26" s="43" t="s">
        <v>88</v>
      </c>
      <c r="C26" s="42">
        <v>165.55</v>
      </c>
      <c r="D26" s="42">
        <v>3500</v>
      </c>
      <c r="E26" s="42">
        <f t="shared" si="6"/>
        <v>-3334.45</v>
      </c>
      <c r="F26" s="102">
        <f t="shared" si="5"/>
        <v>-0.95269999999999999</v>
      </c>
      <c r="G26" s="32"/>
    </row>
    <row r="27" spans="1:7" s="11" customFormat="1" ht="21" customHeight="1" x14ac:dyDescent="0.25">
      <c r="A27" s="39"/>
      <c r="B27" s="39" t="s">
        <v>105</v>
      </c>
      <c r="C27" s="40">
        <f>SUM(C20:C26)</f>
        <v>41576.04</v>
      </c>
      <c r="D27" s="40">
        <f>SUM(D20:D26)</f>
        <v>47100</v>
      </c>
      <c r="E27" s="40">
        <f>C27-D27</f>
        <v>-5523.9599999999991</v>
      </c>
      <c r="F27" s="101">
        <f t="shared" si="5"/>
        <v>-0.11728152866242036</v>
      </c>
      <c r="G27" s="41"/>
    </row>
    <row r="28" spans="1:7" ht="21" customHeight="1" x14ac:dyDescent="0.25">
      <c r="A28" s="1"/>
      <c r="B28" s="85" t="s">
        <v>90</v>
      </c>
      <c r="C28" s="23"/>
      <c r="D28" s="23"/>
      <c r="E28" s="23"/>
      <c r="F28" s="101"/>
      <c r="G28" s="32"/>
    </row>
    <row r="29" spans="1:7" x14ac:dyDescent="0.25">
      <c r="A29" s="1"/>
      <c r="B29" s="1" t="s">
        <v>5</v>
      </c>
      <c r="C29" s="23">
        <v>1590</v>
      </c>
      <c r="D29" s="23">
        <v>4750</v>
      </c>
      <c r="E29" s="23">
        <f t="shared" ref="E29:E31" si="7">C29-D29</f>
        <v>-3160</v>
      </c>
      <c r="F29" s="101">
        <f t="shared" ref="F29:F32" si="8">C29/D29-1</f>
        <v>-0.66526315789473678</v>
      </c>
      <c r="G29" s="32"/>
    </row>
    <row r="30" spans="1:7" x14ac:dyDescent="0.25">
      <c r="A30" s="1"/>
      <c r="B30" s="1" t="s">
        <v>102</v>
      </c>
      <c r="C30" s="23"/>
      <c r="D30" s="23">
        <v>2000</v>
      </c>
      <c r="E30" s="23">
        <f t="shared" si="7"/>
        <v>-2000</v>
      </c>
      <c r="F30" s="101"/>
      <c r="G30" s="32"/>
    </row>
    <row r="31" spans="1:7" x14ac:dyDescent="0.25">
      <c r="A31" s="1"/>
      <c r="B31" s="43" t="s">
        <v>71</v>
      </c>
      <c r="C31" s="42">
        <v>59.5</v>
      </c>
      <c r="D31" s="42">
        <v>250</v>
      </c>
      <c r="E31" s="42">
        <f t="shared" si="7"/>
        <v>-190.5</v>
      </c>
      <c r="F31" s="102"/>
      <c r="G31" s="32"/>
    </row>
    <row r="32" spans="1:7" s="11" customFormat="1" ht="21" customHeight="1" x14ac:dyDescent="0.25">
      <c r="A32" s="39"/>
      <c r="B32" s="39" t="s">
        <v>106</v>
      </c>
      <c r="C32" s="40">
        <f>SUM(C29:C31)</f>
        <v>1649.5</v>
      </c>
      <c r="D32" s="40">
        <f>SUM(D29:D31)</f>
        <v>7000</v>
      </c>
      <c r="E32" s="40">
        <f>C32-D32</f>
        <v>-5350.5</v>
      </c>
      <c r="F32" s="101">
        <f t="shared" si="8"/>
        <v>-0.76435714285714285</v>
      </c>
      <c r="G32" s="41"/>
    </row>
    <row r="33" spans="1:7" s="11" customFormat="1" ht="8.1" customHeight="1" x14ac:dyDescent="0.25">
      <c r="A33" s="39"/>
      <c r="B33" s="92"/>
      <c r="C33" s="93"/>
      <c r="D33" s="93"/>
      <c r="E33" s="93"/>
      <c r="F33" s="102"/>
      <c r="G33" s="41"/>
    </row>
    <row r="34" spans="1:7" s="11" customFormat="1" ht="21" customHeight="1" x14ac:dyDescent="0.25">
      <c r="A34" s="39"/>
      <c r="B34" s="97" t="s">
        <v>95</v>
      </c>
      <c r="C34" s="98">
        <f>C18+C27+C32</f>
        <v>59703.05</v>
      </c>
      <c r="D34" s="98">
        <f>D18+D27+D32</f>
        <v>81820</v>
      </c>
      <c r="E34" s="98">
        <f>C34-D34</f>
        <v>-22116.949999999997</v>
      </c>
      <c r="F34" s="103">
        <f t="shared" ref="F34" si="9">C34/D34-1</f>
        <v>-0.27031227083842579</v>
      </c>
      <c r="G34" s="41"/>
    </row>
    <row r="35" spans="1:7" ht="8.1" customHeight="1" thickBot="1" x14ac:dyDescent="0.3">
      <c r="A35" s="86"/>
      <c r="B35" s="86"/>
      <c r="C35" s="87"/>
      <c r="D35" s="87"/>
      <c r="E35" s="87"/>
      <c r="F35" s="104"/>
      <c r="G35" s="88"/>
    </row>
    <row r="36" spans="1:7" s="91" customFormat="1" ht="20.100000000000001" customHeight="1" thickBot="1" x14ac:dyDescent="0.3">
      <c r="A36" s="57"/>
      <c r="B36" s="57" t="s">
        <v>92</v>
      </c>
      <c r="C36" s="58">
        <f>C11-C34</f>
        <v>17143.229999999996</v>
      </c>
      <c r="D36" s="58">
        <f>D11-D34</f>
        <v>-10820</v>
      </c>
      <c r="E36" s="58">
        <f>E11-E34</f>
        <v>16270.669999999998</v>
      </c>
      <c r="F36" s="105">
        <f t="shared" ref="F36" si="10">C36/D36-1</f>
        <v>-2.5844020332717186</v>
      </c>
      <c r="G36" s="75"/>
    </row>
    <row r="37" spans="1:7" x14ac:dyDescent="0.25">
      <c r="A37" s="1"/>
      <c r="B37" s="1"/>
      <c r="C37" s="23"/>
      <c r="D37" s="23"/>
      <c r="E37" s="23"/>
      <c r="F37" s="101"/>
      <c r="G37" s="32"/>
    </row>
    <row r="38" spans="1:7" x14ac:dyDescent="0.25">
      <c r="A38" s="1"/>
      <c r="B38" s="1"/>
      <c r="C38" s="23"/>
      <c r="D38" s="23"/>
      <c r="E38" s="23"/>
      <c r="F38" s="101"/>
      <c r="G38" s="32"/>
    </row>
    <row r="39" spans="1:7" x14ac:dyDescent="0.25">
      <c r="A39" s="1"/>
      <c r="B39" s="1"/>
      <c r="C39" s="23"/>
      <c r="D39" s="23"/>
      <c r="E39" s="23"/>
      <c r="F39" s="101"/>
      <c r="G39" s="32"/>
    </row>
    <row r="40" spans="1:7" x14ac:dyDescent="0.25">
      <c r="A40" s="1"/>
      <c r="B40" s="43"/>
      <c r="C40" s="42"/>
      <c r="D40" s="43"/>
      <c r="E40" s="43"/>
      <c r="F40" s="102"/>
      <c r="G40" s="32"/>
    </row>
    <row r="41" spans="1:7" ht="20.100000000000001" customHeight="1" x14ac:dyDescent="0.25">
      <c r="A41" s="1"/>
      <c r="B41" s="97" t="s">
        <v>64</v>
      </c>
      <c r="C41" s="98">
        <f>SUM(C38:C40)</f>
        <v>0</v>
      </c>
      <c r="D41" s="97"/>
      <c r="E41" s="97"/>
      <c r="F41" s="103"/>
      <c r="G41" s="32"/>
    </row>
    <row r="42" spans="1:7" ht="16.5" thickBot="1" x14ac:dyDescent="0.3">
      <c r="A42" s="86"/>
      <c r="B42" s="86"/>
      <c r="C42" s="87"/>
      <c r="D42" s="86"/>
      <c r="E42" s="86"/>
      <c r="F42" s="104"/>
      <c r="G42" s="88"/>
    </row>
    <row r="43" spans="1:7" ht="20.100000000000001" customHeight="1" thickBot="1" x14ac:dyDescent="0.3">
      <c r="A43" s="90"/>
      <c r="B43" s="90" t="s">
        <v>93</v>
      </c>
      <c r="C43" s="73">
        <f>C36+C41</f>
        <v>17143.229999999996</v>
      </c>
      <c r="D43" s="90"/>
      <c r="E43" s="90"/>
      <c r="F43" s="106"/>
      <c r="G43" s="89"/>
    </row>
    <row r="44" spans="1:7" ht="21" customHeight="1" x14ac:dyDescent="0.25">
      <c r="A44" s="1"/>
      <c r="B44" s="85" t="s">
        <v>96</v>
      </c>
      <c r="C44" s="1"/>
      <c r="D44" s="1"/>
      <c r="E44" s="1"/>
      <c r="F44" s="101"/>
      <c r="G44" s="32"/>
    </row>
    <row r="45" spans="1:7" s="11" customFormat="1" x14ac:dyDescent="0.25">
      <c r="A45" s="39"/>
      <c r="B45" s="39" t="s">
        <v>103</v>
      </c>
      <c r="C45" s="40">
        <f>C9-C18</f>
        <v>60368.770000000004</v>
      </c>
      <c r="D45" s="40">
        <f>D9-D18</f>
        <v>43280</v>
      </c>
      <c r="E45" s="40"/>
      <c r="F45" s="101"/>
      <c r="G45" s="95"/>
    </row>
    <row r="46" spans="1:7" x14ac:dyDescent="0.25">
      <c r="A46" s="1"/>
      <c r="B46" s="1" t="s">
        <v>108</v>
      </c>
      <c r="C46" s="94">
        <f>C18/C9</f>
        <v>0.21442170004846037</v>
      </c>
      <c r="D46" s="94">
        <f>D18/D9</f>
        <v>0.39042253521126763</v>
      </c>
      <c r="E46" s="94"/>
      <c r="F46" s="101"/>
      <c r="G46" s="32"/>
    </row>
    <row r="47" spans="1:7" x14ac:dyDescent="0.25">
      <c r="A47" s="1"/>
      <c r="B47" s="1" t="s">
        <v>109</v>
      </c>
      <c r="C47" s="94">
        <f>C27/C9</f>
        <v>0.54102866137436978</v>
      </c>
      <c r="D47" s="94">
        <f>D27/D9</f>
        <v>0.66338028169014085</v>
      </c>
      <c r="E47" s="94"/>
      <c r="F47" s="101"/>
      <c r="G47" s="32"/>
    </row>
    <row r="48" spans="1:7" x14ac:dyDescent="0.25">
      <c r="A48" s="1"/>
      <c r="B48" s="1" t="s">
        <v>111</v>
      </c>
      <c r="C48" s="40">
        <f>C9-C18-C27</f>
        <v>18792.730000000003</v>
      </c>
      <c r="D48" s="40">
        <f>D9-D18-D27</f>
        <v>-3820</v>
      </c>
      <c r="E48" s="94"/>
      <c r="F48" s="101"/>
      <c r="G48" s="32"/>
    </row>
    <row r="49" spans="1:7" x14ac:dyDescent="0.25">
      <c r="A49" s="43"/>
      <c r="B49" s="43" t="s">
        <v>110</v>
      </c>
      <c r="C49" s="122">
        <f>(C18+C27+C29+C31)/C9</f>
        <v>0.77691529115007263</v>
      </c>
      <c r="D49" s="122">
        <f>(D18+D27+D29+D31)/D9</f>
        <v>1.1242253521126762</v>
      </c>
      <c r="E49" s="122"/>
      <c r="F49" s="102"/>
      <c r="G49" s="32"/>
    </row>
    <row r="50" spans="1:7" ht="20.100000000000001" customHeight="1" x14ac:dyDescent="0.25">
      <c r="A50" s="1"/>
      <c r="B50" s="39" t="s">
        <v>107</v>
      </c>
      <c r="C50" s="123">
        <f>C34/C11</f>
        <v>0.77691529115007263</v>
      </c>
      <c r="D50" s="123">
        <f>D34/D11</f>
        <v>1.1523943661971832</v>
      </c>
      <c r="E50" s="94"/>
      <c r="F50" s="101"/>
      <c r="G50" s="32"/>
    </row>
    <row r="51" spans="1:7" x14ac:dyDescent="0.25">
      <c r="F51" s="107"/>
    </row>
    <row r="52" spans="1:7" x14ac:dyDescent="0.25">
      <c r="B52" t="s">
        <v>118</v>
      </c>
      <c r="C52" s="135">
        <v>43191</v>
      </c>
      <c r="D52" s="135" t="s">
        <v>127</v>
      </c>
      <c r="E52" s="135">
        <v>43346</v>
      </c>
      <c r="F52" s="107"/>
    </row>
    <row r="53" spans="1:7" x14ac:dyDescent="0.25">
      <c r="A53">
        <v>4407</v>
      </c>
      <c r="B53" t="s">
        <v>133</v>
      </c>
      <c r="C53" s="134">
        <v>9259.81</v>
      </c>
      <c r="D53" s="134" t="s">
        <v>120</v>
      </c>
      <c r="E53" s="134" t="s">
        <v>128</v>
      </c>
    </row>
    <row r="54" spans="1:7" x14ac:dyDescent="0.25">
      <c r="A54">
        <v>3008</v>
      </c>
      <c r="B54" t="s">
        <v>40</v>
      </c>
      <c r="C54" s="134">
        <v>15000</v>
      </c>
      <c r="D54" s="134"/>
      <c r="E54" s="134">
        <v>15000</v>
      </c>
    </row>
    <row r="55" spans="1:7" x14ac:dyDescent="0.25">
      <c r="A55">
        <v>3024</v>
      </c>
      <c r="B55" t="s">
        <v>56</v>
      </c>
      <c r="C55" s="134">
        <v>9612.16</v>
      </c>
      <c r="D55" s="134"/>
      <c r="E55" s="134">
        <v>9612.16</v>
      </c>
    </row>
    <row r="56" spans="1:7" x14ac:dyDescent="0.25">
      <c r="A56">
        <v>5553</v>
      </c>
      <c r="B56" t="s">
        <v>119</v>
      </c>
      <c r="C56" s="134">
        <v>0</v>
      </c>
      <c r="D56" s="134">
        <v>0</v>
      </c>
      <c r="E56" s="134">
        <v>0</v>
      </c>
    </row>
    <row r="57" spans="1:7" x14ac:dyDescent="0.25">
      <c r="A57">
        <v>7268</v>
      </c>
      <c r="B57" t="s">
        <v>126</v>
      </c>
      <c r="C57" s="134"/>
      <c r="D57" s="134">
        <v>85948.54</v>
      </c>
      <c r="E57" s="134">
        <v>77171.44</v>
      </c>
    </row>
  </sheetData>
  <mergeCells count="3">
    <mergeCell ref="A1:G1"/>
    <mergeCell ref="A2:G2"/>
    <mergeCell ref="E4:F4"/>
  </mergeCells>
  <phoneticPr fontId="25" type="noConversion"/>
  <pageMargins left="0.39370078740157483" right="0.39370078740157483" top="1.3937007874015748" bottom="1" header="0.5" footer="0.5"/>
  <pageSetup paperSize="9" scale="61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</vt:lpstr>
      <vt:lpstr>Overhead</vt:lpstr>
      <vt:lpstr>Other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Fiona Hensher</cp:lastModifiedBy>
  <cp:lastPrinted>2018-04-24T15:38:21Z</cp:lastPrinted>
  <dcterms:created xsi:type="dcterms:W3CDTF">2018-04-16T12:57:04Z</dcterms:created>
  <dcterms:modified xsi:type="dcterms:W3CDTF">2018-11-05T13:54:03Z</dcterms:modified>
</cp:coreProperties>
</file>