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undridge PC\Documents\Sundridge\Finance\"/>
    </mc:Choice>
  </mc:AlternateContent>
  <bookViews>
    <workbookView xWindow="0" yWindow="75" windowWidth="28755" windowHeight="12600"/>
  </bookViews>
  <sheets>
    <sheet name="FIXED ASSETS X" sheetId="1" r:id="rId1"/>
    <sheet name="EARMARKED RESERVES X" sheetId="2" r:id="rId2"/>
    <sheet name="UNALLOCATED RESERVES" sheetId="3" r:id="rId3"/>
    <sheet name="RECONCILIATION 2014 X" sheetId="4" r:id="rId4"/>
    <sheet name="VARIANCE 2014 X" sheetId="5" r:id="rId5"/>
    <sheet name="REC BOX 7 AND 8 2014 X" sheetId="6" r:id="rId6"/>
    <sheet name="BALANCE SHEET X" sheetId="7" r:id="rId7"/>
    <sheet name="SECTION 1 X" sheetId="8" r:id="rId8"/>
  </sheets>
  <definedNames>
    <definedName name="_xlnm.Print_Area" localSheetId="1">'EARMARKED RESERVES X'!$A$1:$J$20</definedName>
    <definedName name="_xlnm.Print_Area" localSheetId="7">'SECTION 1 X'!$A$1:$N$26</definedName>
  </definedNames>
  <calcPr calcId="152511"/>
</workbook>
</file>

<file path=xl/calcChain.xml><?xml version="1.0" encoding="utf-8"?>
<calcChain xmlns="http://schemas.openxmlformats.org/spreadsheetml/2006/main">
  <c r="J13" i="2" l="1"/>
  <c r="F49" i="1" l="1"/>
  <c r="D23" i="8" s="1"/>
  <c r="D17" i="8"/>
  <c r="D11" i="8"/>
  <c r="G24" i="2" l="1"/>
  <c r="I20" i="2"/>
  <c r="G20" i="2"/>
  <c r="F10" i="3" s="1"/>
  <c r="D20" i="2"/>
  <c r="C20" i="2"/>
  <c r="B20" i="2"/>
  <c r="J17" i="2"/>
  <c r="J16" i="2"/>
  <c r="E16" i="2"/>
  <c r="J15" i="2"/>
  <c r="E15" i="2"/>
  <c r="J14" i="2"/>
  <c r="E14" i="2"/>
  <c r="E13" i="2"/>
  <c r="J12" i="2"/>
  <c r="E12" i="2"/>
  <c r="J11" i="2"/>
  <c r="E11" i="2"/>
  <c r="J10" i="2"/>
  <c r="E10" i="2"/>
  <c r="J9" i="2"/>
  <c r="E9" i="2"/>
  <c r="J8" i="2"/>
  <c r="E8" i="2"/>
  <c r="F43" i="4"/>
  <c r="E5" i="7"/>
  <c r="A26" i="7"/>
  <c r="E14" i="7"/>
  <c r="E26" i="7" s="1"/>
  <c r="E47" i="7" s="1"/>
  <c r="E8" i="7"/>
  <c r="H20" i="2" l="1"/>
  <c r="F17" i="3" s="1"/>
  <c r="F21" i="3" s="1"/>
  <c r="F12" i="3"/>
  <c r="E20" i="2"/>
  <c r="J20" i="2"/>
  <c r="J24" i="2" s="1"/>
  <c r="F6" i="5"/>
  <c r="F7" i="5"/>
  <c r="F9" i="5"/>
  <c r="F10" i="5"/>
  <c r="F5" i="5"/>
  <c r="F19" i="3" l="1"/>
  <c r="H19" i="3" s="1"/>
  <c r="D37" i="3"/>
  <c r="C37" i="3"/>
  <c r="B37" i="3"/>
  <c r="D17" i="3"/>
  <c r="D21" i="3" s="1"/>
  <c r="D19" i="3"/>
  <c r="D12" i="3"/>
  <c r="F11" i="5"/>
  <c r="D23" i="3" l="1"/>
  <c r="D19" i="8"/>
  <c r="A48" i="7"/>
  <c r="E45" i="7" s="1"/>
  <c r="A39" i="7"/>
  <c r="A43" i="7" s="1"/>
  <c r="A32" i="7"/>
  <c r="E29" i="7" s="1"/>
  <c r="A10" i="7"/>
  <c r="E10" i="7"/>
  <c r="E36" i="6"/>
  <c r="D34" i="6"/>
  <c r="D17" i="6"/>
  <c r="D9" i="6"/>
  <c r="D12" i="5"/>
  <c r="D11" i="5"/>
  <c r="D10" i="5"/>
  <c r="D9" i="5"/>
  <c r="D8" i="5"/>
  <c r="D7" i="5"/>
  <c r="D6" i="5"/>
  <c r="D5" i="5"/>
  <c r="F46" i="4"/>
  <c r="F33" i="4"/>
  <c r="F30" i="4"/>
  <c r="F10" i="4"/>
  <c r="C19" i="3"/>
  <c r="C12" i="3"/>
  <c r="B12" i="3"/>
  <c r="I49" i="1"/>
  <c r="H49" i="1"/>
  <c r="G49" i="1"/>
  <c r="B19" i="3" l="1"/>
  <c r="B23" i="3" s="1"/>
  <c r="E46" i="7"/>
  <c r="E30" i="7"/>
  <c r="E18" i="6"/>
  <c r="E38" i="6" s="1"/>
  <c r="F36" i="4"/>
  <c r="E31" i="7"/>
  <c r="E48" i="7" l="1"/>
  <c r="E32" i="7"/>
  <c r="E37" i="7" s="1"/>
  <c r="E39" i="7" s="1"/>
  <c r="G39" i="7" s="1"/>
  <c r="G48" i="7" l="1"/>
  <c r="E43" i="7"/>
</calcChain>
</file>

<file path=xl/sharedStrings.xml><?xml version="1.0" encoding="utf-8"?>
<sst xmlns="http://schemas.openxmlformats.org/spreadsheetml/2006/main" count="233" uniqueCount="199">
  <si>
    <t>SUNDRIDGE WITH IDE HILL PARISH COUNCIL</t>
  </si>
  <si>
    <t>Fixed Assets Register</t>
  </si>
  <si>
    <t>At 31 March 2013 the following assets were held:</t>
  </si>
  <si>
    <t xml:space="preserve">2012/13 </t>
  </si>
  <si>
    <t>2011/2012</t>
  </si>
  <si>
    <t>2010/11</t>
  </si>
  <si>
    <t>Value</t>
  </si>
  <si>
    <t>Freehold Land and Buildings</t>
  </si>
  <si>
    <t>Sundridge Pavilion</t>
  </si>
  <si>
    <t>Sundridge and Brasted Social Club house (50 % ownership)</t>
  </si>
  <si>
    <t>Well Heads</t>
  </si>
  <si>
    <t>Vehicles and Equipment</t>
  </si>
  <si>
    <t>Office Equipment</t>
  </si>
  <si>
    <t>Play Equipment</t>
  </si>
  <si>
    <t>Steel Roller (omitted previously)</t>
  </si>
  <si>
    <t>Infrastructure Assets</t>
  </si>
  <si>
    <t>Bus shelters (2)</t>
  </si>
  <si>
    <t>Village sign, Sundridge</t>
  </si>
  <si>
    <t>Steel storage container</t>
  </si>
  <si>
    <t>Community Assets</t>
  </si>
  <si>
    <t>Bowsers Meadow (purchased 2005)</t>
  </si>
  <si>
    <t>Coronation Gardens</t>
  </si>
  <si>
    <t xml:space="preserve">Goathurst Common Rec Ground </t>
  </si>
  <si>
    <t>Ide Hill Village Green</t>
  </si>
  <si>
    <t>Ide Hill Recreation Ground</t>
  </si>
  <si>
    <t>Ide Hill Scout Hut</t>
  </si>
  <si>
    <t>Ide Hill Football Pavilion</t>
  </si>
  <si>
    <t>Sundridge Recreation Ground</t>
  </si>
  <si>
    <t>Sundridge Reserve Burial Ground</t>
  </si>
  <si>
    <t>Village sandstone cross and surrounding walls</t>
  </si>
  <si>
    <t>Civic regalia - Chairmans badge of office</t>
  </si>
  <si>
    <t>Total</t>
  </si>
  <si>
    <t>SUNDRIDGE with IDE HILL PARISH COUNCIL - EARMARKED RESERVES</t>
  </si>
  <si>
    <t>Reviewed</t>
  </si>
  <si>
    <t>Earmarked Reserves</t>
  </si>
  <si>
    <t>as at 31.3.11</t>
  </si>
  <si>
    <t>as at 31.3.12</t>
  </si>
  <si>
    <t>12/13</t>
  </si>
  <si>
    <t>as at 31.3.13</t>
  </si>
  <si>
    <t xml:space="preserve">Bowsers Meadow </t>
  </si>
  <si>
    <t>Clerk's retirement fund</t>
  </si>
  <si>
    <t>Highways</t>
  </si>
  <si>
    <t>Parish Plan/Quality Status</t>
  </si>
  <si>
    <t>Play areas</t>
  </si>
  <si>
    <t>Street Lights</t>
  </si>
  <si>
    <t xml:space="preserve">Sundridge Rec </t>
  </si>
  <si>
    <t>Village Halls</t>
  </si>
  <si>
    <t>Professional Services</t>
  </si>
  <si>
    <t xml:space="preserve">Total </t>
  </si>
  <si>
    <t>Trust Funds Held by Parish Council</t>
  </si>
  <si>
    <t>Eliza Martyr</t>
  </si>
  <si>
    <t>£</t>
  </si>
  <si>
    <t>excludes Eliza Martyr</t>
  </si>
  <si>
    <t>less earmarked reserves (see separate analysis)</t>
  </si>
  <si>
    <t>represented  by</t>
  </si>
  <si>
    <t>Bank Rec figure</t>
  </si>
  <si>
    <t>VAT o/s</t>
  </si>
  <si>
    <t>2011/12</t>
  </si>
  <si>
    <t>2012/13</t>
  </si>
  <si>
    <t>BALANCE</t>
  </si>
  <si>
    <t>UNPRESENTED CHEQUES</t>
  </si>
  <si>
    <t>RECEIPTS</t>
  </si>
  <si>
    <t>VAT</t>
  </si>
  <si>
    <t>ADJUSTMENT</t>
  </si>
  <si>
    <t>VAT REFUND</t>
  </si>
  <si>
    <t>HAVEN</t>
  </si>
  <si>
    <t>Bank Reconciliation</t>
  </si>
  <si>
    <t>Local Council Name</t>
  </si>
  <si>
    <t>Prepared by</t>
  </si>
  <si>
    <t>Sarah Codling</t>
  </si>
  <si>
    <t>Date</t>
  </si>
  <si>
    <t>Current account</t>
  </si>
  <si>
    <t>Reserves account</t>
  </si>
  <si>
    <t>Less:</t>
  </si>
  <si>
    <t>Chq no.</t>
  </si>
  <si>
    <t>Add:</t>
  </si>
  <si>
    <t>Unpresented cash</t>
  </si>
  <si>
    <t>The net balances reconcil to the Cash Book (receipts and payments account) for the year, as follows:</t>
  </si>
  <si>
    <t>CASH BOOK</t>
  </si>
  <si>
    <t>Add:  Receipts in the year</t>
  </si>
  <si>
    <t>Less:  Payments in the year</t>
  </si>
  <si>
    <t>Closing balance per cash book as at 31 March 2013</t>
  </si>
  <si>
    <t>Sundridge with Ide Hill</t>
  </si>
  <si>
    <t>Variances</t>
  </si>
  <si>
    <t>Variance</t>
  </si>
  <si>
    <t>Detailed explanation of variance (with amounts £)</t>
  </si>
  <si>
    <t>Precept</t>
  </si>
  <si>
    <t>Other income</t>
  </si>
  <si>
    <t>Staff costs</t>
  </si>
  <si>
    <t>Loan interest/capital</t>
  </si>
  <si>
    <t>Other payments</t>
  </si>
  <si>
    <t>Balances carried forward</t>
  </si>
  <si>
    <t>Fixed assets &amp; long term assets</t>
  </si>
  <si>
    <t>Total borrowings</t>
  </si>
  <si>
    <t>Name of Council</t>
  </si>
  <si>
    <t>Total of Box 7:</t>
  </si>
  <si>
    <t>Deduct</t>
  </si>
  <si>
    <t>Debtors</t>
  </si>
  <si>
    <t>Payments made in advance</t>
  </si>
  <si>
    <t>(prepayments)</t>
  </si>
  <si>
    <t>Total deductions</t>
  </si>
  <si>
    <t>Creditors</t>
  </si>
  <si>
    <t>carried forward</t>
  </si>
  <si>
    <t>Add</t>
  </si>
  <si>
    <t>Receipts in advance</t>
  </si>
  <si>
    <t>Total additions</t>
  </si>
  <si>
    <t>Total of Box 8</t>
  </si>
  <si>
    <t>Total cash and investments</t>
  </si>
  <si>
    <t>Income</t>
  </si>
  <si>
    <t>Interest</t>
  </si>
  <si>
    <t>Grants</t>
  </si>
  <si>
    <t>Bequest</t>
  </si>
  <si>
    <t>Expenditure</t>
  </si>
  <si>
    <t>General expenditure</t>
  </si>
  <si>
    <t>General Fund</t>
  </si>
  <si>
    <t>Balance b/f 1st April</t>
  </si>
  <si>
    <t>Balance c/f 31st March</t>
  </si>
  <si>
    <t>box 7</t>
  </si>
  <si>
    <t>Balance Sheet as at 31st March</t>
  </si>
  <si>
    <t>Current Assets</t>
  </si>
  <si>
    <t>VAT debtors</t>
  </si>
  <si>
    <t>Cash in hand</t>
  </si>
  <si>
    <t>Total Assets</t>
  </si>
  <si>
    <t>Creditors 2010/11</t>
  </si>
  <si>
    <t>H Smith</t>
  </si>
  <si>
    <t>Net Assets</t>
  </si>
  <si>
    <t>Balance b/f 31st March</t>
  </si>
  <si>
    <t>Year Ending</t>
  </si>
  <si>
    <t>Notes and Guidance</t>
  </si>
  <si>
    <t xml:space="preserve">Please round all figures to nearest £1.  Do not leave any boxes blank and report £0 or Nil balances.  </t>
  </si>
  <si>
    <t>All figures must agree to underlying financial records</t>
  </si>
  <si>
    <t>1  Balances brough forward</t>
  </si>
  <si>
    <t>Total balances and reserves at the beginning of the year as recorded in the financial records.  Value must agree to Box 7 of previous year.</t>
  </si>
  <si>
    <t>2  (+) Annual precept</t>
  </si>
  <si>
    <t>Total amount of precept received or receivable in the year.</t>
  </si>
  <si>
    <t>3  (+) Total other receipts</t>
  </si>
  <si>
    <t>Total income or receipts as recorded in the cashbook less the precept received (line 2).  Include any grants received here.</t>
  </si>
  <si>
    <t>4  (-) Staff costs</t>
  </si>
  <si>
    <t>Total expenditure or payments made to and on behalf of all employees.  Include salaries and wages.  PAYE and NI (employees and employers), pension contributions and employment expenses.</t>
  </si>
  <si>
    <t>5  (-) Loan interest/capital repayments</t>
  </si>
  <si>
    <t>NIL</t>
  </si>
  <si>
    <t>Total expenditure or payments of capital and interest made during the year on the council's borrowings (if any).</t>
  </si>
  <si>
    <t>6  (-) All other payments</t>
  </si>
  <si>
    <t>Total expenditure or payments as recorded in the cashbook less staff costs (line 4) and loan interest/capital repayments (line 5).</t>
  </si>
  <si>
    <t>7  (=) Balances carried forward</t>
  </si>
  <si>
    <t>8  Total cash and short term investments</t>
  </si>
  <si>
    <t>The sum of all current and deposit bank accounts, cash holdings and short term investments held as at 31 March - to agree with bank reconciliation.</t>
  </si>
  <si>
    <t>9  Total fixed assets and long term assets</t>
  </si>
  <si>
    <t>The recorded book value at 31 March of all fixed assets owned by the council and any other long term assets e.g. loans to third parties and any long term investments.</t>
  </si>
  <si>
    <t>10  Total borrowings</t>
  </si>
  <si>
    <t>The outstanding capital balance as at 31 March of all loans from third parties (including PWLB)</t>
  </si>
  <si>
    <t>Sundry Income</t>
  </si>
  <si>
    <t>Salary</t>
  </si>
  <si>
    <t>Travel</t>
  </si>
  <si>
    <t>Members</t>
  </si>
  <si>
    <t>Admin</t>
  </si>
  <si>
    <t>Play Areas</t>
  </si>
  <si>
    <t>Grounds Maintenance</t>
  </si>
  <si>
    <t>Ide Hill Open Spaces</t>
  </si>
  <si>
    <t>Sundridge Open Spaces</t>
  </si>
  <si>
    <t>Street Lighting</t>
  </si>
  <si>
    <t xml:space="preserve"> </t>
  </si>
  <si>
    <t>Bank balance 1st April, beginning of year (adjusted for VAT &amp; unpresented cheques)</t>
  </si>
  <si>
    <t>Therefore total unallocated reserves as at 1st April, beginning of year</t>
  </si>
  <si>
    <t>Therefore  unallocated reserves as at 31 March, End of Year</t>
  </si>
  <si>
    <t>Allocated reserves 31 March, End of Year</t>
  </si>
  <si>
    <t>Add  total income in year</t>
  </si>
  <si>
    <t>Less  total expenditure in year</t>
  </si>
  <si>
    <t>Less transfer to reserves during year</t>
  </si>
  <si>
    <t>take out interest</t>
  </si>
  <si>
    <t>Sundridge with Ide Hill Parish Council</t>
  </si>
  <si>
    <t>% Variance</t>
  </si>
  <si>
    <t>Fixed Assets are defined as land, buildings and equipment with a significant value in relation to the council's</t>
  </si>
  <si>
    <t>financial activity.  Community assets, which the Parish Council intends to hold in perpetuity and that</t>
  </si>
  <si>
    <t>have no determinable, finite life are included at a nominal value of £1.</t>
  </si>
  <si>
    <t>Insurance values are used for other assets.  Street lights are not insured as repairs are covered by the</t>
  </si>
  <si>
    <t xml:space="preserve">Risk Management Earmarked Fund </t>
  </si>
  <si>
    <t>2013/14</t>
  </si>
  <si>
    <t>SDC Grant</t>
  </si>
  <si>
    <t>Sundridge Village Hall</t>
  </si>
  <si>
    <t>Balance per bank statements as at 31 March 2014</t>
  </si>
  <si>
    <t>Opening Balance 1 April 2013</t>
  </si>
  <si>
    <t>Reconciliation between Box 7 and Box 8 in Section 1 (year ended 31 March 2014)</t>
  </si>
  <si>
    <t>Movements</t>
  </si>
  <si>
    <t>Reason</t>
  </si>
  <si>
    <t>2013-14</t>
  </si>
  <si>
    <t>Bank balance</t>
  </si>
  <si>
    <t>Unallocated reserves</t>
  </si>
  <si>
    <t>Earmarked reserve</t>
  </si>
  <si>
    <t>only explain 15% changes, over £200</t>
  </si>
  <si>
    <t>Previous year saw a Clerk retire, and 2 appointments</t>
  </si>
  <si>
    <t>Financial year ending 31 March 2014</t>
  </si>
  <si>
    <t>Net balances as at 31 March 2014</t>
  </si>
  <si>
    <t>YEAR ENDED 31 MARCH 2014</t>
  </si>
  <si>
    <t>Precept Grant from SDC</t>
  </si>
  <si>
    <t>Reserves</t>
  </si>
  <si>
    <t xml:space="preserve">Earmarked </t>
  </si>
  <si>
    <t xml:space="preserve"> during</t>
  </si>
  <si>
    <t>provision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</si>
</sst>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3" formatCode="_-* #,##0.00_-;\-* #,##0.00_-;_-* &quot;-&quot;??_-;_-@_-"/>
    <numFmt numFmtId="164" formatCode="[$-F800]dddd\,\ mmmm\ dd\,\ yyyy"/>
    <numFmt numFmtId="165" formatCode="_-* #,##0_-;\-* #,##0_-;_-* &quot;-&quot;??_-;_-@_-"/>
  </numFmts>
  <fonts count="20" x14ac:knownFonts="1">
    <font>
      <sz val="11"/>
      <color theme="1"/>
      <name val="Calibri"/>
      <family val="2"/>
      <scheme val="minor"/>
    </font>
    <font>
      <sz val="11"/>
      <color theme="1"/>
      <name val="Calibri"/>
      <family val="2"/>
      <scheme val="minor"/>
    </font>
    <font>
      <b/>
      <sz val="10"/>
      <name val="Arial"/>
      <family val="2"/>
    </font>
    <font>
      <sz val="10"/>
      <name val="Arial"/>
      <family val="2"/>
    </font>
    <font>
      <i/>
      <sz val="10"/>
      <name val="Arial"/>
      <family val="2"/>
    </font>
    <font>
      <sz val="14"/>
      <name val="Arial"/>
      <family val="2"/>
    </font>
    <font>
      <i/>
      <sz val="9"/>
      <name val="Arial"/>
      <family val="2"/>
    </font>
    <font>
      <sz val="11"/>
      <name val="Calibri"/>
      <family val="2"/>
      <scheme val="minor"/>
    </font>
    <font>
      <sz val="11"/>
      <color theme="1"/>
      <name val="Calibri"/>
      <family val="2"/>
    </font>
    <font>
      <b/>
      <i/>
      <sz val="11"/>
      <color theme="1"/>
      <name val="Calibri"/>
      <family val="2"/>
      <scheme val="minor"/>
    </font>
    <font>
      <sz val="11"/>
      <name val="Calibri"/>
      <family val="2"/>
    </font>
    <font>
      <sz val="10"/>
      <name val="Calibri"/>
      <family val="2"/>
    </font>
    <font>
      <b/>
      <u/>
      <sz val="11"/>
      <name val="Calibri"/>
      <family val="2"/>
      <scheme val="minor"/>
    </font>
    <font>
      <b/>
      <sz val="11"/>
      <name val="Calibri"/>
      <family val="2"/>
      <scheme val="minor"/>
    </font>
    <font>
      <b/>
      <u/>
      <sz val="11"/>
      <color theme="1"/>
      <name val="Calibri"/>
      <family val="2"/>
      <scheme val="minor"/>
    </font>
    <font>
      <b/>
      <sz val="12"/>
      <name val="Calibri"/>
      <family val="2"/>
      <scheme val="minor"/>
    </font>
    <font>
      <sz val="12"/>
      <name val="Calibri"/>
      <family val="2"/>
      <scheme val="minor"/>
    </font>
    <font>
      <sz val="9"/>
      <name val="Calibri"/>
      <family val="2"/>
      <scheme val="minor"/>
    </font>
    <font>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16">
    <xf numFmtId="0" fontId="0" fillId="0" borderId="0" xfId="0"/>
    <xf numFmtId="0" fontId="2" fillId="0" borderId="0" xfId="0" applyFont="1"/>
    <xf numFmtId="0" fontId="4" fillId="0" borderId="0" xfId="0" applyFont="1"/>
    <xf numFmtId="3" fontId="0" fillId="0" borderId="0" xfId="0" applyNumberFormat="1"/>
    <xf numFmtId="0" fontId="2" fillId="0" borderId="0" xfId="0" applyFont="1" applyAlignment="1">
      <alignment horizontal="center"/>
    </xf>
    <xf numFmtId="0" fontId="0" fillId="0" borderId="0" xfId="0" applyAlignment="1">
      <alignment horizontal="center"/>
    </xf>
    <xf numFmtId="3" fontId="2" fillId="0" borderId="1" xfId="0" applyNumberFormat="1" applyFont="1" applyBorder="1"/>
    <xf numFmtId="0" fontId="0" fillId="0" borderId="0" xfId="0" applyBorder="1"/>
    <xf numFmtId="0" fontId="5" fillId="0" borderId="0" xfId="0" applyFont="1"/>
    <xf numFmtId="4" fontId="0" fillId="0" borderId="0" xfId="0" applyNumberFormat="1" applyAlignment="1">
      <alignment horizontal="center"/>
    </xf>
    <xf numFmtId="0" fontId="6" fillId="0" borderId="0" xfId="0" applyFont="1"/>
    <xf numFmtId="3" fontId="3" fillId="0" borderId="0" xfId="0" applyNumberFormat="1" applyFont="1"/>
    <xf numFmtId="3" fontId="2" fillId="0" borderId="0" xfId="0" applyNumberFormat="1" applyFont="1"/>
    <xf numFmtId="16" fontId="0" fillId="0" borderId="0" xfId="0" applyNumberFormat="1"/>
    <xf numFmtId="0" fontId="0" fillId="0" borderId="0" xfId="0" applyBorder="1" applyAlignment="1">
      <alignment horizontal="left"/>
    </xf>
    <xf numFmtId="43" fontId="0" fillId="0" borderId="0" xfId="1" applyFont="1" applyBorder="1"/>
    <xf numFmtId="0" fontId="0" fillId="0" borderId="0" xfId="0"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xf numFmtId="43" fontId="0" fillId="0" borderId="3" xfId="1" applyFont="1" applyBorder="1"/>
    <xf numFmtId="0" fontId="7" fillId="0" borderId="0" xfId="1" applyNumberFormat="1" applyFont="1" applyFill="1" applyBorder="1"/>
    <xf numFmtId="0" fontId="7" fillId="0" borderId="0" xfId="1" applyNumberFormat="1" applyFont="1" applyFill="1" applyBorder="1" applyAlignment="1">
      <alignment horizontal="left"/>
    </xf>
    <xf numFmtId="43" fontId="7" fillId="0" borderId="0" xfId="1" applyFont="1" applyFill="1" applyBorder="1"/>
    <xf numFmtId="0" fontId="8" fillId="0" borderId="0" xfId="0" applyNumberFormat="1" applyFont="1" applyBorder="1" applyAlignment="1">
      <alignment vertical="center"/>
    </xf>
    <xf numFmtId="0" fontId="7" fillId="0" borderId="0" xfId="1" applyNumberFormat="1" applyFont="1"/>
    <xf numFmtId="43" fontId="7" fillId="0" borderId="0" xfId="1" applyFont="1" applyBorder="1"/>
    <xf numFmtId="43" fontId="0" fillId="0" borderId="1" xfId="1" applyFont="1" applyBorder="1"/>
    <xf numFmtId="4" fontId="7" fillId="0" borderId="0" xfId="0" applyNumberFormat="1" applyFont="1" applyAlignment="1">
      <alignment wrapText="1"/>
    </xf>
    <xf numFmtId="4" fontId="10" fillId="0" borderId="0" xfId="0" applyNumberFormat="1" applyFont="1" applyBorder="1"/>
    <xf numFmtId="4" fontId="11" fillId="0" borderId="0" xfId="0" applyNumberFormat="1" applyFont="1" applyBorder="1"/>
    <xf numFmtId="0" fontId="0" fillId="0" borderId="0" xfId="0" applyAlignment="1">
      <alignment wrapText="1"/>
    </xf>
    <xf numFmtId="0" fontId="0" fillId="0" borderId="2" xfId="0" applyBorder="1"/>
    <xf numFmtId="0" fontId="0" fillId="0" borderId="2" xfId="0" applyBorder="1" applyAlignment="1">
      <alignment wrapText="1"/>
    </xf>
    <xf numFmtId="43" fontId="0" fillId="0" borderId="2" xfId="1" applyFont="1" applyBorder="1"/>
    <xf numFmtId="0" fontId="0" fillId="0" borderId="0" xfId="0" applyAlignment="1">
      <alignment horizontal="left"/>
    </xf>
    <xf numFmtId="0" fontId="0" fillId="0" borderId="0" xfId="0" applyFont="1" applyAlignment="1">
      <alignment horizontal="left"/>
    </xf>
    <xf numFmtId="0" fontId="0" fillId="0" borderId="2" xfId="0" applyFont="1" applyBorder="1"/>
    <xf numFmtId="43" fontId="0" fillId="0" borderId="2" xfId="0" applyNumberFormat="1" applyFont="1" applyBorder="1"/>
    <xf numFmtId="43" fontId="0" fillId="0" borderId="0" xfId="0" applyNumberFormat="1" applyFont="1"/>
    <xf numFmtId="43" fontId="7" fillId="0" borderId="0" xfId="1" applyFont="1" applyFill="1"/>
    <xf numFmtId="0" fontId="7" fillId="0" borderId="0" xfId="0" applyFont="1" applyFill="1"/>
    <xf numFmtId="0" fontId="12" fillId="0" borderId="0" xfId="0" applyFont="1" applyFill="1"/>
    <xf numFmtId="4" fontId="7" fillId="0" borderId="0" xfId="0" applyNumberFormat="1" applyFont="1" applyFill="1"/>
    <xf numFmtId="43" fontId="13" fillId="0" borderId="0" xfId="1" applyFont="1" applyFill="1"/>
    <xf numFmtId="0" fontId="13" fillId="0" borderId="0" xfId="0" applyFont="1" applyFill="1"/>
    <xf numFmtId="43" fontId="13" fillId="0" borderId="0" xfId="0" applyNumberFormat="1" applyFont="1" applyFill="1"/>
    <xf numFmtId="43" fontId="7" fillId="0" borderId="0" xfId="0" applyNumberFormat="1" applyFont="1" applyFill="1"/>
    <xf numFmtId="43" fontId="13" fillId="2" borderId="0" xfId="1" applyFont="1" applyFill="1"/>
    <xf numFmtId="43" fontId="0" fillId="0" borderId="0" xfId="0" applyNumberFormat="1"/>
    <xf numFmtId="15" fontId="0" fillId="0" borderId="2" xfId="0" applyNumberFormat="1" applyBorder="1"/>
    <xf numFmtId="0" fontId="0" fillId="0" borderId="0" xfId="0" applyAlignment="1">
      <alignment horizontal="left" wrapText="1"/>
    </xf>
    <xf numFmtId="0" fontId="7" fillId="0" borderId="0" xfId="1" applyNumberFormat="1" applyFont="1" applyBorder="1"/>
    <xf numFmtId="43" fontId="0" fillId="0" borderId="2" xfId="0" applyNumberFormat="1" applyBorder="1"/>
    <xf numFmtId="3" fontId="0" fillId="0" borderId="1" xfId="0" applyNumberFormat="1" applyBorder="1"/>
    <xf numFmtId="0" fontId="0" fillId="0" borderId="1" xfId="0" applyBorder="1"/>
    <xf numFmtId="0" fontId="0" fillId="0" borderId="0" xfId="0" applyFont="1" applyBorder="1" applyAlignment="1">
      <alignment horizontal="left"/>
    </xf>
    <xf numFmtId="0" fontId="0" fillId="0" borderId="0" xfId="0" applyBorder="1" applyAlignment="1">
      <alignment horizontal="left"/>
    </xf>
    <xf numFmtId="0" fontId="0" fillId="0" borderId="0" xfId="0" applyAlignment="1"/>
    <xf numFmtId="0" fontId="14" fillId="0" borderId="0" xfId="0" applyFont="1" applyAlignment="1">
      <alignment horizontal="left"/>
    </xf>
    <xf numFmtId="0" fontId="14" fillId="0" borderId="0" xfId="0" applyFont="1"/>
    <xf numFmtId="0" fontId="2" fillId="0" borderId="0" xfId="0" applyFont="1" applyFill="1"/>
    <xf numFmtId="0" fontId="0" fillId="0" borderId="0" xfId="0" applyFill="1"/>
    <xf numFmtId="0" fontId="3" fillId="0" borderId="0" xfId="0" applyFont="1" applyFill="1"/>
    <xf numFmtId="0" fontId="4" fillId="0" borderId="0" xfId="0" applyFont="1" applyFill="1"/>
    <xf numFmtId="3" fontId="0" fillId="0" borderId="0" xfId="0" applyNumberFormat="1" applyFill="1"/>
    <xf numFmtId="0" fontId="2" fillId="0" borderId="0" xfId="0" applyFont="1" applyFill="1" applyAlignment="1">
      <alignment horizontal="center"/>
    </xf>
    <xf numFmtId="6" fontId="2" fillId="0" borderId="0" xfId="0" applyNumberFormat="1" applyFont="1" applyFill="1"/>
    <xf numFmtId="0" fontId="3" fillId="0" borderId="0" xfId="0" applyFont="1" applyFill="1" applyAlignment="1">
      <alignment horizontal="left"/>
    </xf>
    <xf numFmtId="0" fontId="0" fillId="0" borderId="0" xfId="0" applyFill="1" applyAlignment="1">
      <alignment horizontal="center"/>
    </xf>
    <xf numFmtId="43" fontId="0" fillId="0" borderId="0" xfId="1" applyNumberFormat="1" applyFont="1" applyFill="1"/>
    <xf numFmtId="0" fontId="3" fillId="0" borderId="0" xfId="0" applyFont="1" applyFill="1" applyAlignment="1">
      <alignment horizontal="center"/>
    </xf>
    <xf numFmtId="3" fontId="0" fillId="0" borderId="0" xfId="0" applyNumberFormat="1" applyFill="1" applyBorder="1"/>
    <xf numFmtId="43" fontId="2" fillId="0" borderId="0" xfId="1" applyNumberFormat="1" applyFont="1" applyFill="1"/>
    <xf numFmtId="43" fontId="0" fillId="0" borderId="0" xfId="0" applyNumberFormat="1" applyFill="1"/>
    <xf numFmtId="43" fontId="3" fillId="0" borderId="0" xfId="1" applyNumberFormat="1" applyFont="1" applyFill="1"/>
    <xf numFmtId="43" fontId="2" fillId="0" borderId="1" xfId="1" applyNumberFormat="1" applyFont="1" applyFill="1" applyBorder="1"/>
    <xf numFmtId="0" fontId="0" fillId="0" borderId="0" xfId="0" quotePrefix="1" applyFill="1"/>
    <xf numFmtId="3" fontId="2" fillId="0" borderId="0" xfId="0" applyNumberFormat="1" applyFont="1" applyFill="1" applyBorder="1"/>
    <xf numFmtId="0" fontId="0" fillId="0" borderId="0" xfId="0" applyFill="1" applyBorder="1"/>
    <xf numFmtId="0" fontId="0" fillId="0" borderId="0" xfId="0" applyFont="1" applyBorder="1" applyAlignment="1">
      <alignment horizontal="left"/>
    </xf>
    <xf numFmtId="164" fontId="7" fillId="0" borderId="0" xfId="1" applyNumberFormat="1" applyFont="1" applyFill="1"/>
    <xf numFmtId="43" fontId="0" fillId="0" borderId="0" xfId="1" applyFont="1" applyFill="1" applyBorder="1"/>
    <xf numFmtId="0" fontId="0"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0" fontId="16" fillId="0" borderId="0" xfId="0" applyFont="1" applyAlignment="1">
      <alignment horizontal="center" wrapText="1"/>
    </xf>
    <xf numFmtId="0" fontId="16" fillId="0" borderId="0" xfId="0" quotePrefix="1" applyFont="1" applyAlignment="1">
      <alignment horizontal="center" wrapText="1"/>
    </xf>
    <xf numFmtId="49" fontId="16" fillId="0" borderId="0" xfId="0" applyNumberFormat="1" applyFont="1" applyAlignment="1">
      <alignment horizontal="center" wrapText="1"/>
    </xf>
    <xf numFmtId="3" fontId="16" fillId="0" borderId="0" xfId="0" applyNumberFormat="1" applyFont="1"/>
    <xf numFmtId="43" fontId="16" fillId="0" borderId="0" xfId="1" applyFont="1"/>
    <xf numFmtId="0" fontId="17" fillId="0" borderId="0" xfId="0" applyFont="1"/>
    <xf numFmtId="165" fontId="16" fillId="0" borderId="0" xfId="1" applyNumberFormat="1" applyFont="1"/>
    <xf numFmtId="3" fontId="16" fillId="0" borderId="2" xfId="0" applyNumberFormat="1" applyFont="1" applyBorder="1"/>
    <xf numFmtId="0" fontId="7" fillId="0" borderId="0" xfId="0" applyFont="1"/>
    <xf numFmtId="0" fontId="18" fillId="0" borderId="0" xfId="0" applyFont="1"/>
    <xf numFmtId="0" fontId="18" fillId="0" borderId="0" xfId="0" applyFont="1" applyAlignment="1">
      <alignment horizontal="center"/>
    </xf>
    <xf numFmtId="3" fontId="18" fillId="0" borderId="0" xfId="0" applyNumberFormat="1" applyFont="1"/>
    <xf numFmtId="15" fontId="16" fillId="0" borderId="0" xfId="0" applyNumberFormat="1" applyFont="1" applyAlignment="1">
      <alignment horizontal="center" wrapText="1"/>
    </xf>
    <xf numFmtId="0" fontId="0" fillId="0" borderId="2" xfId="0" applyFill="1" applyBorder="1"/>
    <xf numFmtId="0" fontId="19" fillId="0" borderId="2" xfId="0" applyFont="1" applyBorder="1" applyAlignment="1">
      <alignment wrapText="1"/>
    </xf>
    <xf numFmtId="0" fontId="0" fillId="0" borderId="0" xfId="0" applyBorder="1" applyAlignment="1">
      <alignment horizontal="left"/>
    </xf>
    <xf numFmtId="0" fontId="0" fillId="0" borderId="0" xfId="0" applyFont="1" applyBorder="1" applyAlignment="1">
      <alignment horizontal="left"/>
    </xf>
    <xf numFmtId="0" fontId="9" fillId="0" borderId="0" xfId="0" applyFont="1" applyBorder="1" applyAlignment="1">
      <alignment horizontal="left" wrapText="1"/>
    </xf>
    <xf numFmtId="0" fontId="0" fillId="0" borderId="0" xfId="0" applyAlignment="1">
      <alignment horizontal="center"/>
    </xf>
    <xf numFmtId="0" fontId="12" fillId="0" borderId="0" xfId="0" applyFont="1" applyFill="1" applyAlignment="1">
      <alignment horizontal="left"/>
    </xf>
    <xf numFmtId="0" fontId="0" fillId="0" borderId="2" xfId="0" applyBorder="1" applyAlignment="1">
      <alignment horizontal="left" wrapText="1"/>
    </xf>
    <xf numFmtId="43" fontId="0" fillId="0" borderId="2" xfId="1" applyFont="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8"/>
  <sheetViews>
    <sheetView tabSelected="1" workbookViewId="0">
      <selection activeCell="A4" sqref="A4"/>
    </sheetView>
  </sheetViews>
  <sheetFormatPr defaultRowHeight="15" x14ac:dyDescent="0.25"/>
  <cols>
    <col min="1" max="4" width="9.140625" style="62"/>
    <col min="5" max="6" width="15.140625" style="62" customWidth="1"/>
    <col min="7" max="8" width="11.5703125" style="62" bestFit="1" customWidth="1"/>
    <col min="9" max="9" width="11.5703125" style="62" customWidth="1"/>
    <col min="10" max="10" width="4" style="62" customWidth="1"/>
    <col min="11" max="11" width="10.5703125" style="62" bestFit="1" customWidth="1"/>
    <col min="12" max="261" width="9.140625" style="62"/>
    <col min="262" max="262" width="15.140625" style="62" customWidth="1"/>
    <col min="263" max="263" width="10" style="62" bestFit="1" customWidth="1"/>
    <col min="264" max="264" width="9.140625" style="62"/>
    <col min="265" max="265" width="11.5703125" style="62" customWidth="1"/>
    <col min="266" max="266" width="4" style="62" customWidth="1"/>
    <col min="267" max="517" width="9.140625" style="62"/>
    <col min="518" max="518" width="15.140625" style="62" customWidth="1"/>
    <col min="519" max="519" width="10" style="62" bestFit="1" customWidth="1"/>
    <col min="520" max="520" width="9.140625" style="62"/>
    <col min="521" max="521" width="11.5703125" style="62" customWidth="1"/>
    <col min="522" max="522" width="4" style="62" customWidth="1"/>
    <col min="523" max="773" width="9.140625" style="62"/>
    <col min="774" max="774" width="15.140625" style="62" customWidth="1"/>
    <col min="775" max="775" width="10" style="62" bestFit="1" customWidth="1"/>
    <col min="776" max="776" width="9.140625" style="62"/>
    <col min="777" max="777" width="11.5703125" style="62" customWidth="1"/>
    <col min="778" max="778" width="4" style="62" customWidth="1"/>
    <col min="779" max="1029" width="9.140625" style="62"/>
    <col min="1030" max="1030" width="15.140625" style="62" customWidth="1"/>
    <col min="1031" max="1031" width="10" style="62" bestFit="1" customWidth="1"/>
    <col min="1032" max="1032" width="9.140625" style="62"/>
    <col min="1033" max="1033" width="11.5703125" style="62" customWidth="1"/>
    <col min="1034" max="1034" width="4" style="62" customWidth="1"/>
    <col min="1035" max="1285" width="9.140625" style="62"/>
    <col min="1286" max="1286" width="15.140625" style="62" customWidth="1"/>
    <col min="1287" max="1287" width="10" style="62" bestFit="1" customWidth="1"/>
    <col min="1288" max="1288" width="9.140625" style="62"/>
    <col min="1289" max="1289" width="11.5703125" style="62" customWidth="1"/>
    <col min="1290" max="1290" width="4" style="62" customWidth="1"/>
    <col min="1291" max="1541" width="9.140625" style="62"/>
    <col min="1542" max="1542" width="15.140625" style="62" customWidth="1"/>
    <col min="1543" max="1543" width="10" style="62" bestFit="1" customWidth="1"/>
    <col min="1544" max="1544" width="9.140625" style="62"/>
    <col min="1545" max="1545" width="11.5703125" style="62" customWidth="1"/>
    <col min="1546" max="1546" width="4" style="62" customWidth="1"/>
    <col min="1547" max="1797" width="9.140625" style="62"/>
    <col min="1798" max="1798" width="15.140625" style="62" customWidth="1"/>
    <col min="1799" max="1799" width="10" style="62" bestFit="1" customWidth="1"/>
    <col min="1800" max="1800" width="9.140625" style="62"/>
    <col min="1801" max="1801" width="11.5703125" style="62" customWidth="1"/>
    <col min="1802" max="1802" width="4" style="62" customWidth="1"/>
    <col min="1803" max="2053" width="9.140625" style="62"/>
    <col min="2054" max="2054" width="15.140625" style="62" customWidth="1"/>
    <col min="2055" max="2055" width="10" style="62" bestFit="1" customWidth="1"/>
    <col min="2056" max="2056" width="9.140625" style="62"/>
    <col min="2057" max="2057" width="11.5703125" style="62" customWidth="1"/>
    <col min="2058" max="2058" width="4" style="62" customWidth="1"/>
    <col min="2059" max="2309" width="9.140625" style="62"/>
    <col min="2310" max="2310" width="15.140625" style="62" customWidth="1"/>
    <col min="2311" max="2311" width="10" style="62" bestFit="1" customWidth="1"/>
    <col min="2312" max="2312" width="9.140625" style="62"/>
    <col min="2313" max="2313" width="11.5703125" style="62" customWidth="1"/>
    <col min="2314" max="2314" width="4" style="62" customWidth="1"/>
    <col min="2315" max="2565" width="9.140625" style="62"/>
    <col min="2566" max="2566" width="15.140625" style="62" customWidth="1"/>
    <col min="2567" max="2567" width="10" style="62" bestFit="1" customWidth="1"/>
    <col min="2568" max="2568" width="9.140625" style="62"/>
    <col min="2569" max="2569" width="11.5703125" style="62" customWidth="1"/>
    <col min="2570" max="2570" width="4" style="62" customWidth="1"/>
    <col min="2571" max="2821" width="9.140625" style="62"/>
    <col min="2822" max="2822" width="15.140625" style="62" customWidth="1"/>
    <col min="2823" max="2823" width="10" style="62" bestFit="1" customWidth="1"/>
    <col min="2824" max="2824" width="9.140625" style="62"/>
    <col min="2825" max="2825" width="11.5703125" style="62" customWidth="1"/>
    <col min="2826" max="2826" width="4" style="62" customWidth="1"/>
    <col min="2827" max="3077" width="9.140625" style="62"/>
    <col min="3078" max="3078" width="15.140625" style="62" customWidth="1"/>
    <col min="3079" max="3079" width="10" style="62" bestFit="1" customWidth="1"/>
    <col min="3080" max="3080" width="9.140625" style="62"/>
    <col min="3081" max="3081" width="11.5703125" style="62" customWidth="1"/>
    <col min="3082" max="3082" width="4" style="62" customWidth="1"/>
    <col min="3083" max="3333" width="9.140625" style="62"/>
    <col min="3334" max="3334" width="15.140625" style="62" customWidth="1"/>
    <col min="3335" max="3335" width="10" style="62" bestFit="1" customWidth="1"/>
    <col min="3336" max="3336" width="9.140625" style="62"/>
    <col min="3337" max="3337" width="11.5703125" style="62" customWidth="1"/>
    <col min="3338" max="3338" width="4" style="62" customWidth="1"/>
    <col min="3339" max="3589" width="9.140625" style="62"/>
    <col min="3590" max="3590" width="15.140625" style="62" customWidth="1"/>
    <col min="3591" max="3591" width="10" style="62" bestFit="1" customWidth="1"/>
    <col min="3592" max="3592" width="9.140625" style="62"/>
    <col min="3593" max="3593" width="11.5703125" style="62" customWidth="1"/>
    <col min="3594" max="3594" width="4" style="62" customWidth="1"/>
    <col min="3595" max="3845" width="9.140625" style="62"/>
    <col min="3846" max="3846" width="15.140625" style="62" customWidth="1"/>
    <col min="3847" max="3847" width="10" style="62" bestFit="1" customWidth="1"/>
    <col min="3848" max="3848" width="9.140625" style="62"/>
    <col min="3849" max="3849" width="11.5703125" style="62" customWidth="1"/>
    <col min="3850" max="3850" width="4" style="62" customWidth="1"/>
    <col min="3851" max="4101" width="9.140625" style="62"/>
    <col min="4102" max="4102" width="15.140625" style="62" customWidth="1"/>
    <col min="4103" max="4103" width="10" style="62" bestFit="1" customWidth="1"/>
    <col min="4104" max="4104" width="9.140625" style="62"/>
    <col min="4105" max="4105" width="11.5703125" style="62" customWidth="1"/>
    <col min="4106" max="4106" width="4" style="62" customWidth="1"/>
    <col min="4107" max="4357" width="9.140625" style="62"/>
    <col min="4358" max="4358" width="15.140625" style="62" customWidth="1"/>
    <col min="4359" max="4359" width="10" style="62" bestFit="1" customWidth="1"/>
    <col min="4360" max="4360" width="9.140625" style="62"/>
    <col min="4361" max="4361" width="11.5703125" style="62" customWidth="1"/>
    <col min="4362" max="4362" width="4" style="62" customWidth="1"/>
    <col min="4363" max="4613" width="9.140625" style="62"/>
    <col min="4614" max="4614" width="15.140625" style="62" customWidth="1"/>
    <col min="4615" max="4615" width="10" style="62" bestFit="1" customWidth="1"/>
    <col min="4616" max="4616" width="9.140625" style="62"/>
    <col min="4617" max="4617" width="11.5703125" style="62" customWidth="1"/>
    <col min="4618" max="4618" width="4" style="62" customWidth="1"/>
    <col min="4619" max="4869" width="9.140625" style="62"/>
    <col min="4870" max="4870" width="15.140625" style="62" customWidth="1"/>
    <col min="4871" max="4871" width="10" style="62" bestFit="1" customWidth="1"/>
    <col min="4872" max="4872" width="9.140625" style="62"/>
    <col min="4873" max="4873" width="11.5703125" style="62" customWidth="1"/>
    <col min="4874" max="4874" width="4" style="62" customWidth="1"/>
    <col min="4875" max="5125" width="9.140625" style="62"/>
    <col min="5126" max="5126" width="15.140625" style="62" customWidth="1"/>
    <col min="5127" max="5127" width="10" style="62" bestFit="1" customWidth="1"/>
    <col min="5128" max="5128" width="9.140625" style="62"/>
    <col min="5129" max="5129" width="11.5703125" style="62" customWidth="1"/>
    <col min="5130" max="5130" width="4" style="62" customWidth="1"/>
    <col min="5131" max="5381" width="9.140625" style="62"/>
    <col min="5382" max="5382" width="15.140625" style="62" customWidth="1"/>
    <col min="5383" max="5383" width="10" style="62" bestFit="1" customWidth="1"/>
    <col min="5384" max="5384" width="9.140625" style="62"/>
    <col min="5385" max="5385" width="11.5703125" style="62" customWidth="1"/>
    <col min="5386" max="5386" width="4" style="62" customWidth="1"/>
    <col min="5387" max="5637" width="9.140625" style="62"/>
    <col min="5638" max="5638" width="15.140625" style="62" customWidth="1"/>
    <col min="5639" max="5639" width="10" style="62" bestFit="1" customWidth="1"/>
    <col min="5640" max="5640" width="9.140625" style="62"/>
    <col min="5641" max="5641" width="11.5703125" style="62" customWidth="1"/>
    <col min="5642" max="5642" width="4" style="62" customWidth="1"/>
    <col min="5643" max="5893" width="9.140625" style="62"/>
    <col min="5894" max="5894" width="15.140625" style="62" customWidth="1"/>
    <col min="5895" max="5895" width="10" style="62" bestFit="1" customWidth="1"/>
    <col min="5896" max="5896" width="9.140625" style="62"/>
    <col min="5897" max="5897" width="11.5703125" style="62" customWidth="1"/>
    <col min="5898" max="5898" width="4" style="62" customWidth="1"/>
    <col min="5899" max="6149" width="9.140625" style="62"/>
    <col min="6150" max="6150" width="15.140625" style="62" customWidth="1"/>
    <col min="6151" max="6151" width="10" style="62" bestFit="1" customWidth="1"/>
    <col min="6152" max="6152" width="9.140625" style="62"/>
    <col min="6153" max="6153" width="11.5703125" style="62" customWidth="1"/>
    <col min="6154" max="6154" width="4" style="62" customWidth="1"/>
    <col min="6155" max="6405" width="9.140625" style="62"/>
    <col min="6406" max="6406" width="15.140625" style="62" customWidth="1"/>
    <col min="6407" max="6407" width="10" style="62" bestFit="1" customWidth="1"/>
    <col min="6408" max="6408" width="9.140625" style="62"/>
    <col min="6409" max="6409" width="11.5703125" style="62" customWidth="1"/>
    <col min="6410" max="6410" width="4" style="62" customWidth="1"/>
    <col min="6411" max="6661" width="9.140625" style="62"/>
    <col min="6662" max="6662" width="15.140625" style="62" customWidth="1"/>
    <col min="6663" max="6663" width="10" style="62" bestFit="1" customWidth="1"/>
    <col min="6664" max="6664" width="9.140625" style="62"/>
    <col min="6665" max="6665" width="11.5703125" style="62" customWidth="1"/>
    <col min="6666" max="6666" width="4" style="62" customWidth="1"/>
    <col min="6667" max="6917" width="9.140625" style="62"/>
    <col min="6918" max="6918" width="15.140625" style="62" customWidth="1"/>
    <col min="6919" max="6919" width="10" style="62" bestFit="1" customWidth="1"/>
    <col min="6920" max="6920" width="9.140625" style="62"/>
    <col min="6921" max="6921" width="11.5703125" style="62" customWidth="1"/>
    <col min="6922" max="6922" width="4" style="62" customWidth="1"/>
    <col min="6923" max="7173" width="9.140625" style="62"/>
    <col min="7174" max="7174" width="15.140625" style="62" customWidth="1"/>
    <col min="7175" max="7175" width="10" style="62" bestFit="1" customWidth="1"/>
    <col min="7176" max="7176" width="9.140625" style="62"/>
    <col min="7177" max="7177" width="11.5703125" style="62" customWidth="1"/>
    <col min="7178" max="7178" width="4" style="62" customWidth="1"/>
    <col min="7179" max="7429" width="9.140625" style="62"/>
    <col min="7430" max="7430" width="15.140625" style="62" customWidth="1"/>
    <col min="7431" max="7431" width="10" style="62" bestFit="1" customWidth="1"/>
    <col min="7432" max="7432" width="9.140625" style="62"/>
    <col min="7433" max="7433" width="11.5703125" style="62" customWidth="1"/>
    <col min="7434" max="7434" width="4" style="62" customWidth="1"/>
    <col min="7435" max="7685" width="9.140625" style="62"/>
    <col min="7686" max="7686" width="15.140625" style="62" customWidth="1"/>
    <col min="7687" max="7687" width="10" style="62" bestFit="1" customWidth="1"/>
    <col min="7688" max="7688" width="9.140625" style="62"/>
    <col min="7689" max="7689" width="11.5703125" style="62" customWidth="1"/>
    <col min="7690" max="7690" width="4" style="62" customWidth="1"/>
    <col min="7691" max="7941" width="9.140625" style="62"/>
    <col min="7942" max="7942" width="15.140625" style="62" customWidth="1"/>
    <col min="7943" max="7943" width="10" style="62" bestFit="1" customWidth="1"/>
    <col min="7944" max="7944" width="9.140625" style="62"/>
    <col min="7945" max="7945" width="11.5703125" style="62" customWidth="1"/>
    <col min="7946" max="7946" width="4" style="62" customWidth="1"/>
    <col min="7947" max="8197" width="9.140625" style="62"/>
    <col min="8198" max="8198" width="15.140625" style="62" customWidth="1"/>
    <col min="8199" max="8199" width="10" style="62" bestFit="1" customWidth="1"/>
    <col min="8200" max="8200" width="9.140625" style="62"/>
    <col min="8201" max="8201" width="11.5703125" style="62" customWidth="1"/>
    <col min="8202" max="8202" width="4" style="62" customWidth="1"/>
    <col min="8203" max="8453" width="9.140625" style="62"/>
    <col min="8454" max="8454" width="15.140625" style="62" customWidth="1"/>
    <col min="8455" max="8455" width="10" style="62" bestFit="1" customWidth="1"/>
    <col min="8456" max="8456" width="9.140625" style="62"/>
    <col min="8457" max="8457" width="11.5703125" style="62" customWidth="1"/>
    <col min="8458" max="8458" width="4" style="62" customWidth="1"/>
    <col min="8459" max="8709" width="9.140625" style="62"/>
    <col min="8710" max="8710" width="15.140625" style="62" customWidth="1"/>
    <col min="8711" max="8711" width="10" style="62" bestFit="1" customWidth="1"/>
    <col min="8712" max="8712" width="9.140625" style="62"/>
    <col min="8713" max="8713" width="11.5703125" style="62" customWidth="1"/>
    <col min="8714" max="8714" width="4" style="62" customWidth="1"/>
    <col min="8715" max="8965" width="9.140625" style="62"/>
    <col min="8966" max="8966" width="15.140625" style="62" customWidth="1"/>
    <col min="8967" max="8967" width="10" style="62" bestFit="1" customWidth="1"/>
    <col min="8968" max="8968" width="9.140625" style="62"/>
    <col min="8969" max="8969" width="11.5703125" style="62" customWidth="1"/>
    <col min="8970" max="8970" width="4" style="62" customWidth="1"/>
    <col min="8971" max="9221" width="9.140625" style="62"/>
    <col min="9222" max="9222" width="15.140625" style="62" customWidth="1"/>
    <col min="9223" max="9223" width="10" style="62" bestFit="1" customWidth="1"/>
    <col min="9224" max="9224" width="9.140625" style="62"/>
    <col min="9225" max="9225" width="11.5703125" style="62" customWidth="1"/>
    <col min="9226" max="9226" width="4" style="62" customWidth="1"/>
    <col min="9227" max="9477" width="9.140625" style="62"/>
    <col min="9478" max="9478" width="15.140625" style="62" customWidth="1"/>
    <col min="9479" max="9479" width="10" style="62" bestFit="1" customWidth="1"/>
    <col min="9480" max="9480" width="9.140625" style="62"/>
    <col min="9481" max="9481" width="11.5703125" style="62" customWidth="1"/>
    <col min="9482" max="9482" width="4" style="62" customWidth="1"/>
    <col min="9483" max="9733" width="9.140625" style="62"/>
    <col min="9734" max="9734" width="15.140625" style="62" customWidth="1"/>
    <col min="9735" max="9735" width="10" style="62" bestFit="1" customWidth="1"/>
    <col min="9736" max="9736" width="9.140625" style="62"/>
    <col min="9737" max="9737" width="11.5703125" style="62" customWidth="1"/>
    <col min="9738" max="9738" width="4" style="62" customWidth="1"/>
    <col min="9739" max="9989" width="9.140625" style="62"/>
    <col min="9990" max="9990" width="15.140625" style="62" customWidth="1"/>
    <col min="9991" max="9991" width="10" style="62" bestFit="1" customWidth="1"/>
    <col min="9992" max="9992" width="9.140625" style="62"/>
    <col min="9993" max="9993" width="11.5703125" style="62" customWidth="1"/>
    <col min="9994" max="9994" width="4" style="62" customWidth="1"/>
    <col min="9995" max="10245" width="9.140625" style="62"/>
    <col min="10246" max="10246" width="15.140625" style="62" customWidth="1"/>
    <col min="10247" max="10247" width="10" style="62" bestFit="1" customWidth="1"/>
    <col min="10248" max="10248" width="9.140625" style="62"/>
    <col min="10249" max="10249" width="11.5703125" style="62" customWidth="1"/>
    <col min="10250" max="10250" width="4" style="62" customWidth="1"/>
    <col min="10251" max="10501" width="9.140625" style="62"/>
    <col min="10502" max="10502" width="15.140625" style="62" customWidth="1"/>
    <col min="10503" max="10503" width="10" style="62" bestFit="1" customWidth="1"/>
    <col min="10504" max="10504" width="9.140625" style="62"/>
    <col min="10505" max="10505" width="11.5703125" style="62" customWidth="1"/>
    <col min="10506" max="10506" width="4" style="62" customWidth="1"/>
    <col min="10507" max="10757" width="9.140625" style="62"/>
    <col min="10758" max="10758" width="15.140625" style="62" customWidth="1"/>
    <col min="10759" max="10759" width="10" style="62" bestFit="1" customWidth="1"/>
    <col min="10760" max="10760" width="9.140625" style="62"/>
    <col min="10761" max="10761" width="11.5703125" style="62" customWidth="1"/>
    <col min="10762" max="10762" width="4" style="62" customWidth="1"/>
    <col min="10763" max="11013" width="9.140625" style="62"/>
    <col min="11014" max="11014" width="15.140625" style="62" customWidth="1"/>
    <col min="11015" max="11015" width="10" style="62" bestFit="1" customWidth="1"/>
    <col min="11016" max="11016" width="9.140625" style="62"/>
    <col min="11017" max="11017" width="11.5703125" style="62" customWidth="1"/>
    <col min="11018" max="11018" width="4" style="62" customWidth="1"/>
    <col min="11019" max="11269" width="9.140625" style="62"/>
    <col min="11270" max="11270" width="15.140625" style="62" customWidth="1"/>
    <col min="11271" max="11271" width="10" style="62" bestFit="1" customWidth="1"/>
    <col min="11272" max="11272" width="9.140625" style="62"/>
    <col min="11273" max="11273" width="11.5703125" style="62" customWidth="1"/>
    <col min="11274" max="11274" width="4" style="62" customWidth="1"/>
    <col min="11275" max="11525" width="9.140625" style="62"/>
    <col min="11526" max="11526" width="15.140625" style="62" customWidth="1"/>
    <col min="11527" max="11527" width="10" style="62" bestFit="1" customWidth="1"/>
    <col min="11528" max="11528" width="9.140625" style="62"/>
    <col min="11529" max="11529" width="11.5703125" style="62" customWidth="1"/>
    <col min="11530" max="11530" width="4" style="62" customWidth="1"/>
    <col min="11531" max="11781" width="9.140625" style="62"/>
    <col min="11782" max="11782" width="15.140625" style="62" customWidth="1"/>
    <col min="11783" max="11783" width="10" style="62" bestFit="1" customWidth="1"/>
    <col min="11784" max="11784" width="9.140625" style="62"/>
    <col min="11785" max="11785" width="11.5703125" style="62" customWidth="1"/>
    <col min="11786" max="11786" width="4" style="62" customWidth="1"/>
    <col min="11787" max="12037" width="9.140625" style="62"/>
    <col min="12038" max="12038" width="15.140625" style="62" customWidth="1"/>
    <col min="12039" max="12039" width="10" style="62" bestFit="1" customWidth="1"/>
    <col min="12040" max="12040" width="9.140625" style="62"/>
    <col min="12041" max="12041" width="11.5703125" style="62" customWidth="1"/>
    <col min="12042" max="12042" width="4" style="62" customWidth="1"/>
    <col min="12043" max="12293" width="9.140625" style="62"/>
    <col min="12294" max="12294" width="15.140625" style="62" customWidth="1"/>
    <col min="12295" max="12295" width="10" style="62" bestFit="1" customWidth="1"/>
    <col min="12296" max="12296" width="9.140625" style="62"/>
    <col min="12297" max="12297" width="11.5703125" style="62" customWidth="1"/>
    <col min="12298" max="12298" width="4" style="62" customWidth="1"/>
    <col min="12299" max="12549" width="9.140625" style="62"/>
    <col min="12550" max="12550" width="15.140625" style="62" customWidth="1"/>
    <col min="12551" max="12551" width="10" style="62" bestFit="1" customWidth="1"/>
    <col min="12552" max="12552" width="9.140625" style="62"/>
    <col min="12553" max="12553" width="11.5703125" style="62" customWidth="1"/>
    <col min="12554" max="12554" width="4" style="62" customWidth="1"/>
    <col min="12555" max="12805" width="9.140625" style="62"/>
    <col min="12806" max="12806" width="15.140625" style="62" customWidth="1"/>
    <col min="12807" max="12807" width="10" style="62" bestFit="1" customWidth="1"/>
    <col min="12808" max="12808" width="9.140625" style="62"/>
    <col min="12809" max="12809" width="11.5703125" style="62" customWidth="1"/>
    <col min="12810" max="12810" width="4" style="62" customWidth="1"/>
    <col min="12811" max="13061" width="9.140625" style="62"/>
    <col min="13062" max="13062" width="15.140625" style="62" customWidth="1"/>
    <col min="13063" max="13063" width="10" style="62" bestFit="1" customWidth="1"/>
    <col min="13064" max="13064" width="9.140625" style="62"/>
    <col min="13065" max="13065" width="11.5703125" style="62" customWidth="1"/>
    <col min="13066" max="13066" width="4" style="62" customWidth="1"/>
    <col min="13067" max="13317" width="9.140625" style="62"/>
    <col min="13318" max="13318" width="15.140625" style="62" customWidth="1"/>
    <col min="13319" max="13319" width="10" style="62" bestFit="1" customWidth="1"/>
    <col min="13320" max="13320" width="9.140625" style="62"/>
    <col min="13321" max="13321" width="11.5703125" style="62" customWidth="1"/>
    <col min="13322" max="13322" width="4" style="62" customWidth="1"/>
    <col min="13323" max="13573" width="9.140625" style="62"/>
    <col min="13574" max="13574" width="15.140625" style="62" customWidth="1"/>
    <col min="13575" max="13575" width="10" style="62" bestFit="1" customWidth="1"/>
    <col min="13576" max="13576" width="9.140625" style="62"/>
    <col min="13577" max="13577" width="11.5703125" style="62" customWidth="1"/>
    <col min="13578" max="13578" width="4" style="62" customWidth="1"/>
    <col min="13579" max="13829" width="9.140625" style="62"/>
    <col min="13830" max="13830" width="15.140625" style="62" customWidth="1"/>
    <col min="13831" max="13831" width="10" style="62" bestFit="1" customWidth="1"/>
    <col min="13832" max="13832" width="9.140625" style="62"/>
    <col min="13833" max="13833" width="11.5703125" style="62" customWidth="1"/>
    <col min="13834" max="13834" width="4" style="62" customWidth="1"/>
    <col min="13835" max="14085" width="9.140625" style="62"/>
    <col min="14086" max="14086" width="15.140625" style="62" customWidth="1"/>
    <col min="14087" max="14087" width="10" style="62" bestFit="1" customWidth="1"/>
    <col min="14088" max="14088" width="9.140625" style="62"/>
    <col min="14089" max="14089" width="11.5703125" style="62" customWidth="1"/>
    <col min="14090" max="14090" width="4" style="62" customWidth="1"/>
    <col min="14091" max="14341" width="9.140625" style="62"/>
    <col min="14342" max="14342" width="15.140625" style="62" customWidth="1"/>
    <col min="14343" max="14343" width="10" style="62" bestFit="1" customWidth="1"/>
    <col min="14344" max="14344" width="9.140625" style="62"/>
    <col min="14345" max="14345" width="11.5703125" style="62" customWidth="1"/>
    <col min="14346" max="14346" width="4" style="62" customWidth="1"/>
    <col min="14347" max="14597" width="9.140625" style="62"/>
    <col min="14598" max="14598" width="15.140625" style="62" customWidth="1"/>
    <col min="14599" max="14599" width="10" style="62" bestFit="1" customWidth="1"/>
    <col min="14600" max="14600" width="9.140625" style="62"/>
    <col min="14601" max="14601" width="11.5703125" style="62" customWidth="1"/>
    <col min="14602" max="14602" width="4" style="62" customWidth="1"/>
    <col min="14603" max="14853" width="9.140625" style="62"/>
    <col min="14854" max="14854" width="15.140625" style="62" customWidth="1"/>
    <col min="14855" max="14855" width="10" style="62" bestFit="1" customWidth="1"/>
    <col min="14856" max="14856" width="9.140625" style="62"/>
    <col min="14857" max="14857" width="11.5703125" style="62" customWidth="1"/>
    <col min="14858" max="14858" width="4" style="62" customWidth="1"/>
    <col min="14859" max="15109" width="9.140625" style="62"/>
    <col min="15110" max="15110" width="15.140625" style="62" customWidth="1"/>
    <col min="15111" max="15111" width="10" style="62" bestFit="1" customWidth="1"/>
    <col min="15112" max="15112" width="9.140625" style="62"/>
    <col min="15113" max="15113" width="11.5703125" style="62" customWidth="1"/>
    <col min="15114" max="15114" width="4" style="62" customWidth="1"/>
    <col min="15115" max="15365" width="9.140625" style="62"/>
    <col min="15366" max="15366" width="15.140625" style="62" customWidth="1"/>
    <col min="15367" max="15367" width="10" style="62" bestFit="1" customWidth="1"/>
    <col min="15368" max="15368" width="9.140625" style="62"/>
    <col min="15369" max="15369" width="11.5703125" style="62" customWidth="1"/>
    <col min="15370" max="15370" width="4" style="62" customWidth="1"/>
    <col min="15371" max="15621" width="9.140625" style="62"/>
    <col min="15622" max="15622" width="15.140625" style="62" customWidth="1"/>
    <col min="15623" max="15623" width="10" style="62" bestFit="1" customWidth="1"/>
    <col min="15624" max="15624" width="9.140625" style="62"/>
    <col min="15625" max="15625" width="11.5703125" style="62" customWidth="1"/>
    <col min="15626" max="15626" width="4" style="62" customWidth="1"/>
    <col min="15627" max="15877" width="9.140625" style="62"/>
    <col min="15878" max="15878" width="15.140625" style="62" customWidth="1"/>
    <col min="15879" max="15879" width="10" style="62" bestFit="1" customWidth="1"/>
    <col min="15880" max="15880" width="9.140625" style="62"/>
    <col min="15881" max="15881" width="11.5703125" style="62" customWidth="1"/>
    <col min="15882" max="15882" width="4" style="62" customWidth="1"/>
    <col min="15883" max="16133" width="9.140625" style="62"/>
    <col min="16134" max="16134" width="15.140625" style="62" customWidth="1"/>
    <col min="16135" max="16135" width="10" style="62" bestFit="1" customWidth="1"/>
    <col min="16136" max="16136" width="9.140625" style="62"/>
    <col min="16137" max="16137" width="11.5703125" style="62" customWidth="1"/>
    <col min="16138" max="16138" width="4" style="62" customWidth="1"/>
    <col min="16139" max="16384" width="9.140625" style="62"/>
  </cols>
  <sheetData>
    <row r="1" spans="1:23" x14ac:dyDescent="0.25">
      <c r="A1" s="61" t="s">
        <v>0</v>
      </c>
      <c r="P1" s="61"/>
    </row>
    <row r="2" spans="1:23" x14ac:dyDescent="0.25">
      <c r="A2" s="61"/>
    </row>
    <row r="3" spans="1:23" x14ac:dyDescent="0.25">
      <c r="A3" s="61" t="s">
        <v>193</v>
      </c>
      <c r="N3" s="61"/>
      <c r="P3" s="61"/>
    </row>
    <row r="5" spans="1:23" x14ac:dyDescent="0.25">
      <c r="A5" s="61" t="s">
        <v>1</v>
      </c>
      <c r="P5" s="63"/>
    </row>
    <row r="7" spans="1:23" x14ac:dyDescent="0.25">
      <c r="A7" s="63" t="s">
        <v>172</v>
      </c>
      <c r="N7" s="61"/>
      <c r="S7" s="61"/>
    </row>
    <row r="8" spans="1:23" x14ac:dyDescent="0.25">
      <c r="A8" s="62" t="s">
        <v>173</v>
      </c>
      <c r="N8" s="61"/>
      <c r="S8" s="64"/>
    </row>
    <row r="9" spans="1:23" x14ac:dyDescent="0.25">
      <c r="A9" s="62" t="s">
        <v>174</v>
      </c>
      <c r="S9" s="64"/>
      <c r="W9" s="65"/>
    </row>
    <row r="10" spans="1:23" x14ac:dyDescent="0.25">
      <c r="A10" s="62" t="s">
        <v>175</v>
      </c>
      <c r="P10" s="63"/>
      <c r="S10" s="64"/>
      <c r="W10" s="65"/>
    </row>
    <row r="11" spans="1:23" x14ac:dyDescent="0.25">
      <c r="A11" s="62" t="s">
        <v>176</v>
      </c>
    </row>
    <row r="12" spans="1:23" x14ac:dyDescent="0.25">
      <c r="A12" s="63"/>
    </row>
    <row r="13" spans="1:23" x14ac:dyDescent="0.25">
      <c r="A13" s="61"/>
      <c r="J13" s="66"/>
      <c r="K13" s="66"/>
      <c r="N13" s="61"/>
      <c r="U13" s="67"/>
    </row>
    <row r="14" spans="1:23" x14ac:dyDescent="0.25">
      <c r="A14" s="68" t="s">
        <v>2</v>
      </c>
      <c r="J14" s="69"/>
      <c r="K14" s="69"/>
      <c r="U14" s="67"/>
    </row>
    <row r="15" spans="1:23" x14ac:dyDescent="0.25">
      <c r="A15" s="61"/>
      <c r="P15" s="61"/>
      <c r="U15" s="66"/>
      <c r="V15" s="66"/>
      <c r="W15" s="66"/>
    </row>
    <row r="16" spans="1:23" x14ac:dyDescent="0.25">
      <c r="J16" s="61"/>
      <c r="K16" s="66"/>
      <c r="U16" s="69"/>
      <c r="V16" s="69"/>
      <c r="W16" s="69"/>
    </row>
    <row r="17" spans="1:23" x14ac:dyDescent="0.25">
      <c r="F17" s="62" t="s">
        <v>177</v>
      </c>
      <c r="G17" s="66" t="s">
        <v>3</v>
      </c>
      <c r="H17" s="66" t="s">
        <v>4</v>
      </c>
      <c r="I17" s="66" t="s">
        <v>5</v>
      </c>
      <c r="J17" s="66"/>
      <c r="K17" s="66"/>
      <c r="N17" s="66"/>
      <c r="O17" s="66"/>
      <c r="P17" s="61"/>
    </row>
    <row r="18" spans="1:23" x14ac:dyDescent="0.25">
      <c r="G18" s="66" t="s">
        <v>6</v>
      </c>
      <c r="H18" s="66" t="s">
        <v>6</v>
      </c>
      <c r="I18" s="66" t="s">
        <v>6</v>
      </c>
      <c r="J18" s="66"/>
      <c r="K18" s="66"/>
      <c r="N18" s="66"/>
      <c r="O18" s="66"/>
      <c r="U18" s="66"/>
      <c r="V18" s="61"/>
      <c r="W18" s="66"/>
    </row>
    <row r="19" spans="1:23" x14ac:dyDescent="0.25">
      <c r="A19" s="61" t="s">
        <v>7</v>
      </c>
      <c r="J19" s="66"/>
      <c r="K19" s="66"/>
      <c r="N19" s="66"/>
      <c r="O19" s="66"/>
      <c r="U19" s="66"/>
      <c r="V19" s="61"/>
      <c r="W19" s="66"/>
    </row>
    <row r="20" spans="1:23" x14ac:dyDescent="0.25">
      <c r="A20" s="61"/>
      <c r="J20" s="66"/>
      <c r="K20" s="66"/>
      <c r="N20" s="66"/>
      <c r="O20" s="66"/>
      <c r="U20" s="66"/>
      <c r="V20" s="61"/>
      <c r="W20" s="66"/>
    </row>
    <row r="21" spans="1:23" x14ac:dyDescent="0.25">
      <c r="A21" s="64" t="s">
        <v>8</v>
      </c>
      <c r="F21" s="62">
        <v>223930.53</v>
      </c>
      <c r="G21" s="70">
        <v>217408.28</v>
      </c>
      <c r="H21" s="70">
        <v>211076</v>
      </c>
      <c r="I21" s="70">
        <v>204928</v>
      </c>
      <c r="J21" s="65"/>
      <c r="O21" s="65"/>
      <c r="P21" s="61"/>
      <c r="V21" s="61"/>
      <c r="W21" s="66"/>
    </row>
    <row r="22" spans="1:23" x14ac:dyDescent="0.25">
      <c r="A22" s="64" t="s">
        <v>9</v>
      </c>
      <c r="F22" s="62">
        <v>127500</v>
      </c>
      <c r="G22" s="70">
        <v>127500</v>
      </c>
      <c r="H22" s="70">
        <v>127500</v>
      </c>
      <c r="I22" s="70">
        <v>127500</v>
      </c>
      <c r="J22" s="65"/>
      <c r="O22" s="65"/>
      <c r="P22" s="63"/>
      <c r="Q22" s="63"/>
      <c r="R22" s="63"/>
      <c r="S22" s="63"/>
      <c r="T22" s="63"/>
      <c r="U22" s="63"/>
      <c r="V22" s="63"/>
      <c r="W22" s="71"/>
    </row>
    <row r="23" spans="1:23" x14ac:dyDescent="0.25">
      <c r="A23" s="64" t="s">
        <v>10</v>
      </c>
      <c r="F23" s="62">
        <v>10927.27</v>
      </c>
      <c r="G23" s="70">
        <v>10609</v>
      </c>
      <c r="H23" s="70">
        <v>10300</v>
      </c>
      <c r="I23" s="70">
        <v>10000</v>
      </c>
      <c r="J23" s="72"/>
      <c r="O23" s="72"/>
      <c r="P23" s="64"/>
      <c r="V23" s="65"/>
      <c r="W23" s="65"/>
    </row>
    <row r="24" spans="1:23" x14ac:dyDescent="0.25">
      <c r="A24" s="64"/>
      <c r="G24" s="70"/>
      <c r="H24" s="73"/>
      <c r="I24" s="73"/>
      <c r="J24" s="72"/>
      <c r="O24" s="72"/>
      <c r="P24" s="64"/>
      <c r="V24" s="65"/>
      <c r="W24" s="65"/>
    </row>
    <row r="25" spans="1:23" x14ac:dyDescent="0.25">
      <c r="A25" s="61" t="s">
        <v>11</v>
      </c>
      <c r="G25" s="70"/>
      <c r="H25" s="70"/>
      <c r="I25" s="70"/>
      <c r="J25" s="65"/>
      <c r="P25" s="64"/>
      <c r="V25" s="72"/>
      <c r="W25" s="72"/>
    </row>
    <row r="26" spans="1:23" x14ac:dyDescent="0.25">
      <c r="A26" s="64" t="s">
        <v>12</v>
      </c>
      <c r="F26" s="62">
        <v>876.3</v>
      </c>
      <c r="G26" s="70">
        <v>850.78</v>
      </c>
      <c r="H26" s="70">
        <v>826</v>
      </c>
      <c r="I26" s="70">
        <v>802</v>
      </c>
      <c r="J26" s="65"/>
      <c r="O26" s="65"/>
      <c r="P26" s="64"/>
      <c r="V26" s="72"/>
      <c r="W26" s="72"/>
    </row>
    <row r="27" spans="1:23" x14ac:dyDescent="0.25">
      <c r="A27" s="64" t="s">
        <v>13</v>
      </c>
      <c r="F27" s="62">
        <v>84878.37</v>
      </c>
      <c r="G27" s="70">
        <v>82406.179999999993</v>
      </c>
      <c r="H27" s="70">
        <v>116506</v>
      </c>
      <c r="I27" s="70">
        <v>114176</v>
      </c>
      <c r="J27" s="65"/>
      <c r="O27" s="65"/>
      <c r="P27" s="61"/>
      <c r="V27" s="65"/>
      <c r="W27" s="65"/>
    </row>
    <row r="28" spans="1:23" x14ac:dyDescent="0.25">
      <c r="A28" s="64" t="s">
        <v>14</v>
      </c>
      <c r="F28" s="62">
        <v>2341.41</v>
      </c>
      <c r="G28" s="70">
        <v>2273.21</v>
      </c>
      <c r="H28" s="70">
        <v>2207</v>
      </c>
      <c r="I28" s="70">
        <v>2143</v>
      </c>
      <c r="J28" s="65"/>
      <c r="P28" s="64"/>
      <c r="V28" s="65"/>
      <c r="W28" s="65"/>
    </row>
    <row r="29" spans="1:23" x14ac:dyDescent="0.25">
      <c r="G29" s="70"/>
      <c r="H29" s="73"/>
      <c r="I29" s="73"/>
      <c r="J29" s="65"/>
      <c r="K29" s="74"/>
      <c r="P29" s="64"/>
      <c r="V29" s="65"/>
      <c r="W29" s="65"/>
    </row>
    <row r="30" spans="1:23" x14ac:dyDescent="0.25">
      <c r="A30" s="61" t="s">
        <v>15</v>
      </c>
      <c r="G30" s="70"/>
      <c r="H30" s="70"/>
      <c r="I30" s="70"/>
      <c r="J30" s="65"/>
      <c r="N30" s="65"/>
      <c r="V30" s="65"/>
      <c r="W30" s="65"/>
    </row>
    <row r="31" spans="1:23" x14ac:dyDescent="0.25">
      <c r="A31" s="64" t="s">
        <v>16</v>
      </c>
      <c r="F31" s="62">
        <v>24192.76</v>
      </c>
      <c r="G31" s="70">
        <v>23488.12</v>
      </c>
      <c r="H31" s="70">
        <v>22804</v>
      </c>
      <c r="I31" s="70">
        <v>22140</v>
      </c>
      <c r="J31" s="65"/>
      <c r="O31" s="65"/>
      <c r="P31" s="61"/>
      <c r="V31" s="65"/>
      <c r="W31" s="65"/>
    </row>
    <row r="32" spans="1:23" x14ac:dyDescent="0.25">
      <c r="A32" s="64" t="s">
        <v>17</v>
      </c>
      <c r="F32" s="62">
        <v>1170.17</v>
      </c>
      <c r="G32" s="70">
        <v>1136.0899999999999</v>
      </c>
      <c r="H32" s="70">
        <v>1103</v>
      </c>
      <c r="I32" s="70">
        <v>1071</v>
      </c>
      <c r="J32" s="65"/>
      <c r="O32" s="65"/>
      <c r="P32" s="64"/>
      <c r="V32" s="65"/>
      <c r="W32" s="65"/>
    </row>
    <row r="33" spans="1:23" x14ac:dyDescent="0.25">
      <c r="A33" s="64" t="s">
        <v>18</v>
      </c>
      <c r="F33" s="62">
        <v>1205.18</v>
      </c>
      <c r="G33" s="70">
        <v>1170.08</v>
      </c>
      <c r="H33" s="70">
        <v>1136</v>
      </c>
      <c r="I33" s="70">
        <v>1103</v>
      </c>
      <c r="J33" s="65"/>
      <c r="O33" s="65"/>
      <c r="P33" s="64"/>
      <c r="V33" s="65"/>
      <c r="W33" s="65"/>
    </row>
    <row r="34" spans="1:23" x14ac:dyDescent="0.25">
      <c r="G34" s="70"/>
      <c r="H34" s="73"/>
      <c r="I34" s="73"/>
      <c r="J34" s="65"/>
      <c r="P34" s="64"/>
      <c r="V34" s="65"/>
      <c r="W34" s="65"/>
    </row>
    <row r="35" spans="1:23" x14ac:dyDescent="0.25">
      <c r="A35" s="61" t="s">
        <v>19</v>
      </c>
      <c r="G35" s="70"/>
      <c r="H35" s="70"/>
      <c r="I35" s="70"/>
      <c r="J35" s="65"/>
      <c r="V35" s="65"/>
      <c r="W35" s="65"/>
    </row>
    <row r="36" spans="1:23" x14ac:dyDescent="0.25">
      <c r="A36" s="63"/>
      <c r="G36" s="70"/>
      <c r="H36" s="70"/>
      <c r="I36" s="70"/>
      <c r="J36" s="65"/>
      <c r="N36" s="65"/>
      <c r="P36" s="61"/>
      <c r="Q36" s="61"/>
      <c r="V36" s="65"/>
      <c r="W36" s="65"/>
    </row>
    <row r="37" spans="1:23" s="63" customFormat="1" x14ac:dyDescent="0.25">
      <c r="A37" s="64" t="s">
        <v>20</v>
      </c>
      <c r="F37" s="63">
        <v>1</v>
      </c>
      <c r="G37" s="75">
        <v>1</v>
      </c>
      <c r="H37" s="75">
        <v>5000</v>
      </c>
      <c r="I37" s="75">
        <v>5000</v>
      </c>
      <c r="O37" s="71"/>
      <c r="P37" s="62"/>
      <c r="Q37" s="62"/>
      <c r="R37" s="62"/>
      <c r="S37" s="62"/>
      <c r="T37" s="62"/>
      <c r="U37" s="66"/>
      <c r="V37" s="61"/>
      <c r="W37" s="66"/>
    </row>
    <row r="38" spans="1:23" x14ac:dyDescent="0.25">
      <c r="A38" s="64" t="s">
        <v>21</v>
      </c>
      <c r="F38" s="62">
        <v>1</v>
      </c>
      <c r="G38" s="70">
        <v>1</v>
      </c>
      <c r="H38" s="70">
        <v>1</v>
      </c>
      <c r="I38" s="70">
        <v>1</v>
      </c>
      <c r="J38" s="65"/>
      <c r="N38" s="65"/>
      <c r="O38" s="65"/>
      <c r="P38" s="64"/>
      <c r="V38" s="65"/>
      <c r="W38" s="65"/>
    </row>
    <row r="39" spans="1:23" x14ac:dyDescent="0.25">
      <c r="A39" s="64" t="s">
        <v>22</v>
      </c>
      <c r="F39" s="62">
        <v>1</v>
      </c>
      <c r="G39" s="70">
        <v>1</v>
      </c>
      <c r="H39" s="70">
        <v>1</v>
      </c>
      <c r="I39" s="70">
        <v>1</v>
      </c>
      <c r="J39" s="65"/>
      <c r="N39" s="65"/>
      <c r="P39" s="64"/>
      <c r="V39" s="65"/>
      <c r="W39" s="65"/>
    </row>
    <row r="40" spans="1:23" x14ac:dyDescent="0.25">
      <c r="A40" s="64" t="s">
        <v>23</v>
      </c>
      <c r="F40" s="62">
        <v>1</v>
      </c>
      <c r="G40" s="70">
        <v>1</v>
      </c>
      <c r="H40" s="70">
        <v>1</v>
      </c>
      <c r="I40" s="70">
        <v>1</v>
      </c>
      <c r="J40" s="65"/>
      <c r="O40" s="65"/>
      <c r="P40" s="64"/>
      <c r="Q40" s="64"/>
      <c r="V40" s="65"/>
      <c r="W40" s="65"/>
    </row>
    <row r="41" spans="1:23" x14ac:dyDescent="0.25">
      <c r="A41" s="64" t="s">
        <v>24</v>
      </c>
      <c r="F41" s="62">
        <v>1</v>
      </c>
      <c r="G41" s="70">
        <v>1</v>
      </c>
      <c r="H41" s="70">
        <v>1</v>
      </c>
      <c r="I41" s="70">
        <v>1</v>
      </c>
      <c r="J41" s="65"/>
      <c r="O41" s="65"/>
      <c r="P41" s="64"/>
      <c r="Q41" s="64"/>
      <c r="U41" s="65"/>
    </row>
    <row r="42" spans="1:23" x14ac:dyDescent="0.25">
      <c r="A42" s="64" t="s">
        <v>25</v>
      </c>
      <c r="F42" s="62">
        <v>1</v>
      </c>
      <c r="G42" s="70">
        <v>1</v>
      </c>
      <c r="H42" s="70">
        <v>1</v>
      </c>
      <c r="I42" s="70">
        <v>1</v>
      </c>
      <c r="J42" s="65"/>
      <c r="O42" s="65"/>
      <c r="P42" s="64"/>
      <c r="Q42" s="64"/>
      <c r="U42" s="65"/>
    </row>
    <row r="43" spans="1:23" x14ac:dyDescent="0.25">
      <c r="A43" s="64" t="s">
        <v>26</v>
      </c>
      <c r="F43" s="62">
        <v>1</v>
      </c>
      <c r="G43" s="70">
        <v>1</v>
      </c>
      <c r="H43" s="70">
        <v>1</v>
      </c>
      <c r="I43" s="70">
        <v>1</v>
      </c>
      <c r="J43" s="65"/>
      <c r="O43" s="65"/>
      <c r="P43" s="64"/>
      <c r="V43" s="65"/>
      <c r="W43" s="65"/>
    </row>
    <row r="44" spans="1:23" x14ac:dyDescent="0.25">
      <c r="A44" s="64" t="s">
        <v>27</v>
      </c>
      <c r="F44" s="62">
        <v>1</v>
      </c>
      <c r="G44" s="70">
        <v>1</v>
      </c>
      <c r="H44" s="70">
        <v>1</v>
      </c>
      <c r="I44" s="70">
        <v>1</v>
      </c>
      <c r="J44" s="65"/>
      <c r="O44" s="65"/>
      <c r="P44" s="64"/>
      <c r="V44" s="65"/>
      <c r="W44" s="65"/>
    </row>
    <row r="45" spans="1:23" x14ac:dyDescent="0.25">
      <c r="A45" s="64" t="s">
        <v>28</v>
      </c>
      <c r="F45" s="62">
        <v>1</v>
      </c>
      <c r="G45" s="70">
        <v>1</v>
      </c>
      <c r="H45" s="70">
        <v>1</v>
      </c>
      <c r="I45" s="70">
        <v>1</v>
      </c>
      <c r="J45" s="65"/>
      <c r="O45" s="65"/>
      <c r="P45" s="64"/>
      <c r="V45" s="65"/>
      <c r="W45" s="65"/>
    </row>
    <row r="46" spans="1:23" x14ac:dyDescent="0.25">
      <c r="A46" s="64" t="s">
        <v>29</v>
      </c>
      <c r="F46" s="62">
        <v>6996.64</v>
      </c>
      <c r="G46" s="70">
        <v>6792.85</v>
      </c>
      <c r="H46" s="70">
        <v>6595</v>
      </c>
      <c r="I46" s="70">
        <v>6430</v>
      </c>
      <c r="J46" s="65"/>
      <c r="N46" s="65"/>
      <c r="P46" s="64"/>
      <c r="V46" s="65"/>
      <c r="W46" s="65"/>
    </row>
    <row r="47" spans="1:23" x14ac:dyDescent="0.25">
      <c r="A47" s="64" t="s">
        <v>30</v>
      </c>
      <c r="F47" s="62">
        <v>585.62</v>
      </c>
      <c r="G47" s="70">
        <v>568.55999999999995</v>
      </c>
      <c r="H47" s="70">
        <v>552</v>
      </c>
      <c r="I47" s="70">
        <v>536</v>
      </c>
      <c r="J47" s="65"/>
      <c r="N47" s="65"/>
      <c r="P47" s="64"/>
      <c r="V47" s="65"/>
      <c r="W47" s="65"/>
    </row>
    <row r="48" spans="1:23" x14ac:dyDescent="0.25">
      <c r="A48" s="64"/>
      <c r="G48" s="70"/>
      <c r="H48" s="70"/>
      <c r="I48" s="70"/>
      <c r="J48" s="65"/>
      <c r="P48" s="64"/>
      <c r="V48" s="65"/>
      <c r="W48" s="65"/>
    </row>
    <row r="49" spans="1:23" ht="15.75" thickBot="1" x14ac:dyDescent="0.3">
      <c r="A49" s="61" t="s">
        <v>31</v>
      </c>
      <c r="F49" s="76">
        <f>SUM(F21:F48)</f>
        <v>484613.25</v>
      </c>
      <c r="G49" s="76">
        <f>SUM(G21:G48)</f>
        <v>474212.15000000008</v>
      </c>
      <c r="H49" s="76">
        <f>SUM(H21:H48)</f>
        <v>505613</v>
      </c>
      <c r="I49" s="76">
        <f>SUM(I21:I48)</f>
        <v>495837</v>
      </c>
      <c r="J49" s="78"/>
      <c r="K49" s="78"/>
      <c r="L49" s="77"/>
      <c r="P49" s="64"/>
      <c r="V49" s="65"/>
      <c r="W49" s="65"/>
    </row>
    <row r="50" spans="1:23" ht="15.75" thickTop="1" x14ac:dyDescent="0.25">
      <c r="A50" s="61"/>
      <c r="H50" s="78"/>
      <c r="I50" s="78"/>
      <c r="J50" s="78"/>
      <c r="K50" s="78"/>
      <c r="L50" s="77"/>
      <c r="N50" s="61"/>
      <c r="V50" s="65"/>
      <c r="W50" s="65"/>
    </row>
    <row r="51" spans="1:23" x14ac:dyDescent="0.25">
      <c r="A51" s="61"/>
      <c r="H51" s="78"/>
      <c r="I51" s="78"/>
      <c r="J51" s="78"/>
      <c r="K51" s="78"/>
      <c r="L51" s="77"/>
      <c r="N51" s="64"/>
      <c r="T51" s="79"/>
      <c r="U51" s="79"/>
      <c r="V51" s="72"/>
      <c r="W51" s="72"/>
    </row>
    <row r="52" spans="1:23" x14ac:dyDescent="0.25">
      <c r="I52" s="61"/>
      <c r="J52" s="65"/>
      <c r="K52" s="65"/>
      <c r="N52" s="64"/>
      <c r="R52" s="65"/>
      <c r="T52" s="79"/>
      <c r="U52" s="79"/>
      <c r="V52" s="72"/>
      <c r="W52" s="72"/>
    </row>
    <row r="53" spans="1:23" x14ac:dyDescent="0.25">
      <c r="A53" s="61"/>
      <c r="J53" s="65"/>
      <c r="K53" s="65"/>
      <c r="N53" s="64"/>
      <c r="R53" s="65"/>
      <c r="T53" s="79"/>
      <c r="U53" s="78"/>
      <c r="V53" s="78"/>
      <c r="W53" s="78"/>
    </row>
    <row r="54" spans="1:23" x14ac:dyDescent="0.25">
      <c r="A54" s="64"/>
      <c r="J54" s="65"/>
      <c r="K54" s="65"/>
      <c r="T54" s="79"/>
      <c r="U54" s="79"/>
      <c r="V54" s="79"/>
      <c r="W54" s="79"/>
    </row>
    <row r="55" spans="1:23" x14ac:dyDescent="0.25">
      <c r="A55" s="64"/>
      <c r="E55" s="65"/>
      <c r="F55" s="65"/>
      <c r="J55" s="65"/>
      <c r="K55" s="65"/>
      <c r="T55" s="79"/>
      <c r="U55" s="79"/>
      <c r="V55" s="79"/>
      <c r="W55" s="79"/>
    </row>
    <row r="56" spans="1:23" x14ac:dyDescent="0.25">
      <c r="A56" s="64"/>
      <c r="E56" s="65"/>
      <c r="F56" s="65"/>
      <c r="J56" s="65"/>
      <c r="K56" s="65"/>
    </row>
    <row r="57" spans="1:23" x14ac:dyDescent="0.25">
      <c r="J57" s="65"/>
      <c r="K57" s="65"/>
    </row>
    <row r="58" spans="1:23" x14ac:dyDescent="0.25">
      <c r="J58" s="65"/>
      <c r="K58" s="65"/>
    </row>
    <row r="59" spans="1:23" x14ac:dyDescent="0.25">
      <c r="J59" s="65"/>
      <c r="K59" s="65"/>
    </row>
    <row r="60" spans="1:23" x14ac:dyDescent="0.25">
      <c r="J60" s="65"/>
      <c r="K60" s="65"/>
    </row>
    <row r="61" spans="1:23" x14ac:dyDescent="0.25">
      <c r="J61" s="65"/>
      <c r="K61" s="65"/>
    </row>
    <row r="62" spans="1:23" x14ac:dyDescent="0.25">
      <c r="J62" s="65"/>
      <c r="K62" s="65"/>
    </row>
    <row r="63" spans="1:23" x14ac:dyDescent="0.25">
      <c r="J63" s="65"/>
      <c r="K63" s="65"/>
    </row>
    <row r="64" spans="1:23" x14ac:dyDescent="0.25">
      <c r="J64" s="65"/>
      <c r="K64" s="65"/>
    </row>
    <row r="65" spans="10:11" x14ac:dyDescent="0.25">
      <c r="J65" s="65"/>
      <c r="K65" s="65"/>
    </row>
    <row r="66" spans="10:11" x14ac:dyDescent="0.25">
      <c r="J66" s="65"/>
      <c r="K66" s="65"/>
    </row>
    <row r="67" spans="10:11" x14ac:dyDescent="0.25">
      <c r="J67" s="65"/>
      <c r="K67" s="65"/>
    </row>
    <row r="68" spans="10:11" x14ac:dyDescent="0.25">
      <c r="J68" s="65"/>
      <c r="K68" s="65"/>
    </row>
    <row r="69" spans="10:11" x14ac:dyDescent="0.25">
      <c r="J69" s="65"/>
      <c r="K69" s="65"/>
    </row>
    <row r="70" spans="10:11" x14ac:dyDescent="0.25">
      <c r="J70" s="65"/>
      <c r="K70" s="65"/>
    </row>
    <row r="71" spans="10:11" x14ac:dyDescent="0.25">
      <c r="J71" s="65"/>
      <c r="K71" s="65"/>
    </row>
    <row r="72" spans="10:11" x14ac:dyDescent="0.25">
      <c r="J72" s="65"/>
      <c r="K72" s="65"/>
    </row>
    <row r="73" spans="10:11" x14ac:dyDescent="0.25">
      <c r="J73" s="65"/>
      <c r="K73" s="65"/>
    </row>
    <row r="74" spans="10:11" x14ac:dyDescent="0.25">
      <c r="J74" s="65"/>
      <c r="K74" s="65"/>
    </row>
    <row r="75" spans="10:11" x14ac:dyDescent="0.25">
      <c r="J75" s="65"/>
      <c r="K75" s="65"/>
    </row>
    <row r="76" spans="10:11" x14ac:dyDescent="0.25">
      <c r="J76" s="65"/>
      <c r="K76" s="65"/>
    </row>
    <row r="77" spans="10:11" x14ac:dyDescent="0.25">
      <c r="J77" s="65"/>
      <c r="K77" s="65"/>
    </row>
    <row r="78" spans="10:11" x14ac:dyDescent="0.25">
      <c r="J78" s="65"/>
      <c r="K78" s="65"/>
    </row>
    <row r="79" spans="10:11" x14ac:dyDescent="0.25">
      <c r="J79" s="65"/>
      <c r="K79" s="65"/>
    </row>
    <row r="80" spans="10:11" x14ac:dyDescent="0.25">
      <c r="J80" s="65"/>
      <c r="K80" s="65"/>
    </row>
    <row r="81" spans="10:11" x14ac:dyDescent="0.25">
      <c r="J81" s="65"/>
      <c r="K81" s="65"/>
    </row>
    <row r="82" spans="10:11" x14ac:dyDescent="0.25">
      <c r="J82" s="65"/>
      <c r="K82" s="65"/>
    </row>
    <row r="83" spans="10:11" x14ac:dyDescent="0.25">
      <c r="J83" s="65"/>
      <c r="K83" s="65"/>
    </row>
    <row r="84" spans="10:11" x14ac:dyDescent="0.25">
      <c r="J84" s="65"/>
      <c r="K84" s="65"/>
    </row>
    <row r="85" spans="10:11" x14ac:dyDescent="0.25">
      <c r="J85" s="65"/>
      <c r="K85" s="65"/>
    </row>
    <row r="86" spans="10:11" x14ac:dyDescent="0.25">
      <c r="J86" s="65"/>
      <c r="K86" s="65"/>
    </row>
    <row r="87" spans="10:11" x14ac:dyDescent="0.25">
      <c r="J87" s="65"/>
      <c r="K87" s="65"/>
    </row>
    <row r="88" spans="10:11" x14ac:dyDescent="0.25">
      <c r="J88" s="65"/>
      <c r="K88" s="65"/>
    </row>
    <row r="89" spans="10:11" x14ac:dyDescent="0.25">
      <c r="J89" s="65"/>
      <c r="K89" s="65"/>
    </row>
    <row r="90" spans="10:11" x14ac:dyDescent="0.25">
      <c r="J90" s="65"/>
      <c r="K90" s="65"/>
    </row>
    <row r="91" spans="10:11" x14ac:dyDescent="0.25">
      <c r="J91" s="65"/>
      <c r="K91" s="65"/>
    </row>
    <row r="92" spans="10:11" x14ac:dyDescent="0.25">
      <c r="J92" s="65"/>
      <c r="K92" s="65"/>
    </row>
    <row r="93" spans="10:11" x14ac:dyDescent="0.25">
      <c r="J93" s="65"/>
      <c r="K93" s="65"/>
    </row>
    <row r="94" spans="10:11" x14ac:dyDescent="0.25">
      <c r="J94" s="65"/>
      <c r="K94" s="65"/>
    </row>
    <row r="95" spans="10:11" x14ac:dyDescent="0.25">
      <c r="J95" s="65"/>
      <c r="K95" s="65"/>
    </row>
    <row r="96" spans="10:11" x14ac:dyDescent="0.25">
      <c r="J96" s="65"/>
      <c r="K96" s="65"/>
    </row>
    <row r="97" spans="10:11" x14ac:dyDescent="0.25">
      <c r="J97" s="65"/>
      <c r="K97" s="65"/>
    </row>
    <row r="98" spans="10:11" x14ac:dyDescent="0.25">
      <c r="J98" s="65"/>
      <c r="K98" s="65"/>
    </row>
    <row r="99" spans="10:11" x14ac:dyDescent="0.25">
      <c r="J99" s="65"/>
      <c r="K99" s="65"/>
    </row>
    <row r="100" spans="10:11" x14ac:dyDescent="0.25">
      <c r="J100" s="65"/>
      <c r="K100" s="65"/>
    </row>
    <row r="101" spans="10:11" x14ac:dyDescent="0.25">
      <c r="J101" s="65"/>
      <c r="K101" s="65"/>
    </row>
    <row r="102" spans="10:11" x14ac:dyDescent="0.25">
      <c r="J102" s="65"/>
      <c r="K102" s="65"/>
    </row>
    <row r="103" spans="10:11" x14ac:dyDescent="0.25">
      <c r="J103" s="65"/>
      <c r="K103" s="65"/>
    </row>
    <row r="104" spans="10:11" x14ac:dyDescent="0.25">
      <c r="J104" s="65"/>
      <c r="K104" s="65"/>
    </row>
    <row r="105" spans="10:11" x14ac:dyDescent="0.25">
      <c r="J105" s="65"/>
      <c r="K105" s="65"/>
    </row>
    <row r="106" spans="10:11" x14ac:dyDescent="0.25">
      <c r="J106" s="65"/>
      <c r="K106" s="65"/>
    </row>
    <row r="107" spans="10:11" x14ac:dyDescent="0.25">
      <c r="J107" s="65"/>
      <c r="K107" s="65"/>
    </row>
    <row r="108" spans="10:11" x14ac:dyDescent="0.25">
      <c r="J108" s="65"/>
      <c r="K108" s="65"/>
    </row>
    <row r="109" spans="10:11" x14ac:dyDescent="0.25">
      <c r="J109" s="65"/>
      <c r="K109" s="65"/>
    </row>
    <row r="110" spans="10:11" x14ac:dyDescent="0.25">
      <c r="J110" s="65"/>
      <c r="K110" s="65"/>
    </row>
    <row r="111" spans="10:11" x14ac:dyDescent="0.25">
      <c r="J111" s="65"/>
      <c r="K111" s="65"/>
    </row>
    <row r="112" spans="10:11" x14ac:dyDescent="0.25">
      <c r="J112" s="65"/>
      <c r="K112" s="65"/>
    </row>
    <row r="113" spans="10:11" x14ac:dyDescent="0.25">
      <c r="J113" s="65"/>
      <c r="K113" s="65"/>
    </row>
    <row r="114" spans="10:11" x14ac:dyDescent="0.25">
      <c r="J114" s="65"/>
      <c r="K114" s="65"/>
    </row>
    <row r="115" spans="10:11" x14ac:dyDescent="0.25">
      <c r="J115" s="65"/>
      <c r="K115" s="65"/>
    </row>
    <row r="116" spans="10:11" x14ac:dyDescent="0.25">
      <c r="J116" s="65"/>
      <c r="K116" s="65"/>
    </row>
    <row r="117" spans="10:11" x14ac:dyDescent="0.25">
      <c r="J117" s="65"/>
      <c r="K117" s="65"/>
    </row>
    <row r="118" spans="10:11" x14ac:dyDescent="0.25">
      <c r="J118" s="65"/>
      <c r="K118" s="65"/>
    </row>
    <row r="119" spans="10:11" x14ac:dyDescent="0.25">
      <c r="J119" s="65"/>
      <c r="K119" s="65"/>
    </row>
    <row r="120" spans="10:11" x14ac:dyDescent="0.25">
      <c r="J120" s="65"/>
      <c r="K120" s="65"/>
    </row>
    <row r="121" spans="10:11" x14ac:dyDescent="0.25">
      <c r="J121" s="65"/>
      <c r="K121" s="65"/>
    </row>
    <row r="122" spans="10:11" x14ac:dyDescent="0.25">
      <c r="J122" s="65"/>
      <c r="K122" s="65"/>
    </row>
    <row r="123" spans="10:11" x14ac:dyDescent="0.25">
      <c r="J123" s="65"/>
      <c r="K123" s="65"/>
    </row>
    <row r="124" spans="10:11" x14ac:dyDescent="0.25">
      <c r="J124" s="65"/>
      <c r="K124" s="65"/>
    </row>
    <row r="125" spans="10:11" x14ac:dyDescent="0.25">
      <c r="J125" s="65"/>
      <c r="K125" s="65"/>
    </row>
    <row r="126" spans="10:11" x14ac:dyDescent="0.25">
      <c r="J126" s="65"/>
      <c r="K126" s="65"/>
    </row>
    <row r="127" spans="10:11" x14ac:dyDescent="0.25">
      <c r="J127" s="65"/>
      <c r="K127" s="65"/>
    </row>
    <row r="128" spans="10:11" x14ac:dyDescent="0.25">
      <c r="J128" s="65"/>
      <c r="K128" s="65"/>
    </row>
    <row r="129" spans="10:11" x14ac:dyDescent="0.25">
      <c r="J129" s="65"/>
      <c r="K129" s="65"/>
    </row>
    <row r="130" spans="10:11" x14ac:dyDescent="0.25">
      <c r="J130" s="65"/>
      <c r="K130" s="65"/>
    </row>
    <row r="131" spans="10:11" x14ac:dyDescent="0.25">
      <c r="J131" s="65"/>
      <c r="K131" s="65"/>
    </row>
    <row r="132" spans="10:11" x14ac:dyDescent="0.25">
      <c r="J132" s="65"/>
      <c r="K132" s="65"/>
    </row>
    <row r="133" spans="10:11" x14ac:dyDescent="0.25">
      <c r="J133" s="65"/>
      <c r="K133" s="65"/>
    </row>
    <row r="134" spans="10:11" x14ac:dyDescent="0.25">
      <c r="J134" s="65"/>
      <c r="K134" s="65"/>
    </row>
    <row r="135" spans="10:11" x14ac:dyDescent="0.25">
      <c r="J135" s="65"/>
      <c r="K135" s="65"/>
    </row>
    <row r="136" spans="10:11" x14ac:dyDescent="0.25">
      <c r="J136" s="65"/>
      <c r="K136" s="65"/>
    </row>
    <row r="137" spans="10:11" x14ac:dyDescent="0.25">
      <c r="J137" s="65"/>
      <c r="K137" s="65"/>
    </row>
    <row r="138" spans="10:11" x14ac:dyDescent="0.25">
      <c r="J138" s="65"/>
      <c r="K138" s="65"/>
    </row>
    <row r="139" spans="10:11" x14ac:dyDescent="0.25">
      <c r="J139" s="65"/>
      <c r="K139" s="65"/>
    </row>
    <row r="140" spans="10:11" x14ac:dyDescent="0.25">
      <c r="J140" s="65"/>
      <c r="K140" s="65"/>
    </row>
    <row r="141" spans="10:11" x14ac:dyDescent="0.25">
      <c r="J141" s="65"/>
      <c r="K141" s="65"/>
    </row>
    <row r="142" spans="10:11" x14ac:dyDescent="0.25">
      <c r="J142" s="65"/>
      <c r="K142" s="65"/>
    </row>
    <row r="143" spans="10:11" x14ac:dyDescent="0.25">
      <c r="J143" s="65"/>
      <c r="K143" s="65"/>
    </row>
    <row r="144" spans="10:11" x14ac:dyDescent="0.25">
      <c r="J144" s="65"/>
      <c r="K144" s="65"/>
    </row>
    <row r="145" spans="10:11" x14ac:dyDescent="0.25">
      <c r="J145" s="65"/>
      <c r="K145" s="65"/>
    </row>
    <row r="146" spans="10:11" x14ac:dyDescent="0.25">
      <c r="J146" s="65"/>
      <c r="K146" s="65"/>
    </row>
    <row r="147" spans="10:11" x14ac:dyDescent="0.25">
      <c r="J147" s="65"/>
      <c r="K147" s="65"/>
    </row>
    <row r="148" spans="10:11" x14ac:dyDescent="0.25">
      <c r="J148" s="65"/>
      <c r="K148" s="65"/>
    </row>
    <row r="149" spans="10:11" x14ac:dyDescent="0.25">
      <c r="J149" s="65"/>
      <c r="K149" s="65"/>
    </row>
    <row r="150" spans="10:11" x14ac:dyDescent="0.25">
      <c r="J150" s="65"/>
      <c r="K150" s="65"/>
    </row>
    <row r="151" spans="10:11" x14ac:dyDescent="0.25">
      <c r="J151" s="65"/>
      <c r="K151" s="65"/>
    </row>
    <row r="152" spans="10:11" x14ac:dyDescent="0.25">
      <c r="J152" s="65"/>
      <c r="K152" s="65"/>
    </row>
    <row r="153" spans="10:11" x14ac:dyDescent="0.25">
      <c r="J153" s="65"/>
      <c r="K153" s="65"/>
    </row>
    <row r="154" spans="10:11" x14ac:dyDescent="0.25">
      <c r="J154" s="65"/>
      <c r="K154" s="65"/>
    </row>
    <row r="155" spans="10:11" x14ac:dyDescent="0.25">
      <c r="J155" s="65"/>
      <c r="K155" s="65"/>
    </row>
    <row r="156" spans="10:11" x14ac:dyDescent="0.25">
      <c r="J156" s="65"/>
      <c r="K156" s="65"/>
    </row>
    <row r="157" spans="10:11" x14ac:dyDescent="0.25">
      <c r="J157" s="65"/>
      <c r="K157" s="65"/>
    </row>
    <row r="158" spans="10:11" x14ac:dyDescent="0.25">
      <c r="J158" s="65"/>
      <c r="K158" s="65"/>
    </row>
    <row r="159" spans="10:11" x14ac:dyDescent="0.25">
      <c r="J159" s="65"/>
      <c r="K159" s="65"/>
    </row>
    <row r="160" spans="10:11" x14ac:dyDescent="0.25">
      <c r="J160" s="65"/>
      <c r="K160" s="65"/>
    </row>
    <row r="161" spans="10:11" x14ac:dyDescent="0.25">
      <c r="J161" s="65"/>
      <c r="K161" s="65"/>
    </row>
    <row r="162" spans="10:11" x14ac:dyDescent="0.25">
      <c r="J162" s="65"/>
      <c r="K162" s="65"/>
    </row>
    <row r="163" spans="10:11" x14ac:dyDescent="0.25">
      <c r="J163" s="65"/>
      <c r="K163" s="65"/>
    </row>
    <row r="164" spans="10:11" x14ac:dyDescent="0.25">
      <c r="J164" s="65"/>
      <c r="K164" s="65"/>
    </row>
    <row r="165" spans="10:11" x14ac:dyDescent="0.25">
      <c r="J165" s="65"/>
      <c r="K165" s="65"/>
    </row>
    <row r="166" spans="10:11" x14ac:dyDescent="0.25">
      <c r="J166" s="65"/>
      <c r="K166" s="65"/>
    </row>
    <row r="167" spans="10:11" x14ac:dyDescent="0.25">
      <c r="J167" s="65"/>
      <c r="K167" s="65"/>
    </row>
    <row r="168" spans="10:11" x14ac:dyDescent="0.25">
      <c r="J168" s="65"/>
      <c r="K168" s="65"/>
    </row>
    <row r="169" spans="10:11" x14ac:dyDescent="0.25">
      <c r="J169" s="65"/>
      <c r="K169" s="65"/>
    </row>
    <row r="170" spans="10:11" x14ac:dyDescent="0.25">
      <c r="J170" s="65"/>
      <c r="K170" s="65"/>
    </row>
    <row r="171" spans="10:11" x14ac:dyDescent="0.25">
      <c r="J171" s="65"/>
      <c r="K171" s="65"/>
    </row>
    <row r="172" spans="10:11" x14ac:dyDescent="0.25">
      <c r="J172" s="65"/>
      <c r="K172" s="65"/>
    </row>
    <row r="173" spans="10:11" x14ac:dyDescent="0.25">
      <c r="J173" s="65"/>
      <c r="K173" s="65"/>
    </row>
    <row r="174" spans="10:11" x14ac:dyDescent="0.25">
      <c r="J174" s="65"/>
      <c r="K174" s="65"/>
    </row>
    <row r="175" spans="10:11" x14ac:dyDescent="0.25">
      <c r="J175" s="65"/>
      <c r="K175" s="65"/>
    </row>
    <row r="176" spans="10:11" x14ac:dyDescent="0.25">
      <c r="J176" s="65"/>
      <c r="K176" s="65"/>
    </row>
    <row r="177" spans="10:11" x14ac:dyDescent="0.25">
      <c r="J177" s="65"/>
      <c r="K177" s="65"/>
    </row>
    <row r="178" spans="10:11" x14ac:dyDescent="0.25">
      <c r="J178" s="65"/>
      <c r="K178" s="65"/>
    </row>
    <row r="179" spans="10:11" x14ac:dyDescent="0.25">
      <c r="J179" s="65"/>
      <c r="K179" s="65"/>
    </row>
    <row r="180" spans="10:11" x14ac:dyDescent="0.25">
      <c r="J180" s="65"/>
      <c r="K180" s="65"/>
    </row>
    <row r="181" spans="10:11" x14ac:dyDescent="0.25">
      <c r="J181" s="65"/>
      <c r="K181" s="65"/>
    </row>
    <row r="182" spans="10:11" x14ac:dyDescent="0.25">
      <c r="J182" s="65"/>
      <c r="K182" s="65"/>
    </row>
    <row r="183" spans="10:11" x14ac:dyDescent="0.25">
      <c r="J183" s="65"/>
      <c r="K183" s="65"/>
    </row>
    <row r="184" spans="10:11" x14ac:dyDescent="0.25">
      <c r="J184" s="65"/>
      <c r="K184" s="65"/>
    </row>
    <row r="185" spans="10:11" x14ac:dyDescent="0.25">
      <c r="J185" s="65"/>
      <c r="K185" s="65"/>
    </row>
    <row r="186" spans="10:11" x14ac:dyDescent="0.25">
      <c r="J186" s="65"/>
      <c r="K186" s="65"/>
    </row>
    <row r="187" spans="10:11" x14ac:dyDescent="0.25">
      <c r="J187" s="65"/>
      <c r="K187" s="65"/>
    </row>
    <row r="188" spans="10:11" x14ac:dyDescent="0.25">
      <c r="J188" s="65"/>
      <c r="K188" s="65"/>
    </row>
    <row r="189" spans="10:11" x14ac:dyDescent="0.25">
      <c r="J189" s="65"/>
      <c r="K189" s="65"/>
    </row>
    <row r="190" spans="10:11" x14ac:dyDescent="0.25">
      <c r="J190" s="65"/>
      <c r="K190" s="65"/>
    </row>
    <row r="191" spans="10:11" x14ac:dyDescent="0.25">
      <c r="J191" s="65"/>
      <c r="K191" s="65"/>
    </row>
    <row r="192" spans="10:11" x14ac:dyDescent="0.25">
      <c r="J192" s="65"/>
      <c r="K192" s="65"/>
    </row>
    <row r="193" spans="10:11" x14ac:dyDescent="0.25">
      <c r="J193" s="65"/>
      <c r="K193" s="65"/>
    </row>
    <row r="194" spans="10:11" x14ac:dyDescent="0.25">
      <c r="J194" s="65"/>
      <c r="K194" s="65"/>
    </row>
    <row r="195" spans="10:11" x14ac:dyDescent="0.25">
      <c r="J195" s="65"/>
      <c r="K195" s="65"/>
    </row>
    <row r="196" spans="10:11" x14ac:dyDescent="0.25">
      <c r="J196" s="65"/>
      <c r="K196" s="65"/>
    </row>
    <row r="197" spans="10:11" x14ac:dyDescent="0.25">
      <c r="J197" s="65"/>
      <c r="K197" s="65"/>
    </row>
    <row r="198" spans="10:11" x14ac:dyDescent="0.25">
      <c r="J198" s="65"/>
      <c r="K198" s="65"/>
    </row>
    <row r="199" spans="10:11" x14ac:dyDescent="0.25">
      <c r="J199" s="65"/>
      <c r="K199" s="65"/>
    </row>
    <row r="200" spans="10:11" x14ac:dyDescent="0.25">
      <c r="J200" s="65"/>
      <c r="K200" s="65"/>
    </row>
    <row r="201" spans="10:11" x14ac:dyDescent="0.25">
      <c r="J201" s="65"/>
      <c r="K201" s="65"/>
    </row>
    <row r="202" spans="10:11" x14ac:dyDescent="0.25">
      <c r="J202" s="65"/>
      <c r="K202" s="65"/>
    </row>
    <row r="203" spans="10:11" x14ac:dyDescent="0.25">
      <c r="J203" s="65"/>
      <c r="K203" s="65"/>
    </row>
    <row r="204" spans="10:11" x14ac:dyDescent="0.25">
      <c r="J204" s="65"/>
      <c r="K204" s="65"/>
    </row>
    <row r="205" spans="10:11" x14ac:dyDescent="0.25">
      <c r="J205" s="65"/>
      <c r="K205" s="65"/>
    </row>
    <row r="206" spans="10:11" x14ac:dyDescent="0.25">
      <c r="J206" s="65"/>
      <c r="K206" s="65"/>
    </row>
    <row r="207" spans="10:11" x14ac:dyDescent="0.25">
      <c r="J207" s="65"/>
      <c r="K207" s="65"/>
    </row>
    <row r="208" spans="10:11" x14ac:dyDescent="0.25">
      <c r="J208" s="65"/>
      <c r="K208" s="65"/>
    </row>
    <row r="209" spans="10:11" x14ac:dyDescent="0.25">
      <c r="J209" s="65"/>
      <c r="K209" s="65"/>
    </row>
    <row r="210" spans="10:11" x14ac:dyDescent="0.25">
      <c r="J210" s="65"/>
      <c r="K210" s="65"/>
    </row>
    <row r="211" spans="10:11" x14ac:dyDescent="0.25">
      <c r="J211" s="65"/>
      <c r="K211" s="65"/>
    </row>
    <row r="212" spans="10:11" x14ac:dyDescent="0.25">
      <c r="J212" s="65"/>
      <c r="K212" s="65"/>
    </row>
    <row r="213" spans="10:11" x14ac:dyDescent="0.25">
      <c r="J213" s="65"/>
      <c r="K213" s="65"/>
    </row>
    <row r="214" spans="10:11" x14ac:dyDescent="0.25">
      <c r="J214" s="65"/>
      <c r="K214" s="65"/>
    </row>
    <row r="215" spans="10:11" x14ac:dyDescent="0.25">
      <c r="J215" s="65"/>
      <c r="K215" s="65"/>
    </row>
    <row r="216" spans="10:11" x14ac:dyDescent="0.25">
      <c r="J216" s="65"/>
      <c r="K216" s="65"/>
    </row>
    <row r="217" spans="10:11" x14ac:dyDescent="0.25">
      <c r="J217" s="65"/>
      <c r="K217" s="65"/>
    </row>
    <row r="218" spans="10:11" x14ac:dyDescent="0.25">
      <c r="J218" s="65"/>
      <c r="K218" s="65"/>
    </row>
    <row r="219" spans="10:11" x14ac:dyDescent="0.25">
      <c r="J219" s="65"/>
      <c r="K219" s="65"/>
    </row>
    <row r="220" spans="10:11" x14ac:dyDescent="0.25">
      <c r="J220" s="65"/>
      <c r="K220" s="65"/>
    </row>
    <row r="221" spans="10:11" x14ac:dyDescent="0.25">
      <c r="J221" s="65"/>
      <c r="K221" s="65"/>
    </row>
    <row r="222" spans="10:11" x14ac:dyDescent="0.25">
      <c r="J222" s="65"/>
      <c r="K222" s="65"/>
    </row>
    <row r="223" spans="10:11" x14ac:dyDescent="0.25">
      <c r="J223" s="65"/>
      <c r="K223" s="65"/>
    </row>
    <row r="224" spans="10:11" x14ac:dyDescent="0.25">
      <c r="J224" s="65"/>
      <c r="K224" s="65"/>
    </row>
    <row r="225" spans="10:11" x14ac:dyDescent="0.25">
      <c r="J225" s="65"/>
      <c r="K225" s="65"/>
    </row>
    <row r="226" spans="10:11" x14ac:dyDescent="0.25">
      <c r="J226" s="65"/>
      <c r="K226" s="65"/>
    </row>
    <row r="227" spans="10:11" x14ac:dyDescent="0.25">
      <c r="J227" s="65"/>
      <c r="K227" s="65"/>
    </row>
    <row r="228" spans="10:11" x14ac:dyDescent="0.25">
      <c r="J228" s="65"/>
      <c r="K228" s="65"/>
    </row>
    <row r="229" spans="10:11" x14ac:dyDescent="0.25">
      <c r="J229" s="65"/>
      <c r="K229" s="65"/>
    </row>
    <row r="230" spans="10:11" x14ac:dyDescent="0.25">
      <c r="J230" s="65"/>
      <c r="K230" s="65"/>
    </row>
    <row r="231" spans="10:11" x14ac:dyDescent="0.25">
      <c r="J231" s="65"/>
      <c r="K231" s="65"/>
    </row>
    <row r="232" spans="10:11" x14ac:dyDescent="0.25">
      <c r="J232" s="65"/>
      <c r="K232" s="65"/>
    </row>
    <row r="233" spans="10:11" x14ac:dyDescent="0.25">
      <c r="J233" s="65"/>
      <c r="K233" s="65"/>
    </row>
    <row r="234" spans="10:11" x14ac:dyDescent="0.25">
      <c r="J234" s="65"/>
      <c r="K234" s="65"/>
    </row>
    <row r="235" spans="10:11" x14ac:dyDescent="0.25">
      <c r="J235" s="65"/>
      <c r="K235" s="65"/>
    </row>
    <row r="236" spans="10:11" x14ac:dyDescent="0.25">
      <c r="J236" s="65"/>
      <c r="K236" s="65"/>
    </row>
    <row r="237" spans="10:11" x14ac:dyDescent="0.25">
      <c r="J237" s="65"/>
      <c r="K237" s="65"/>
    </row>
    <row r="238" spans="10:11" x14ac:dyDescent="0.25">
      <c r="J238" s="65"/>
      <c r="K238" s="65"/>
    </row>
    <row r="239" spans="10:11" x14ac:dyDescent="0.25">
      <c r="J239" s="65"/>
      <c r="K239" s="65"/>
    </row>
    <row r="240" spans="10:11" x14ac:dyDescent="0.25">
      <c r="J240" s="65"/>
      <c r="K240" s="65"/>
    </row>
    <row r="241" spans="10:11" x14ac:dyDescent="0.25">
      <c r="J241" s="65"/>
      <c r="K241" s="65"/>
    </row>
    <row r="242" spans="10:11" x14ac:dyDescent="0.25">
      <c r="J242" s="65"/>
      <c r="K242" s="65"/>
    </row>
    <row r="243" spans="10:11" x14ac:dyDescent="0.25">
      <c r="J243" s="65"/>
      <c r="K243" s="65"/>
    </row>
    <row r="244" spans="10:11" x14ac:dyDescent="0.25">
      <c r="J244" s="65"/>
      <c r="K244" s="65"/>
    </row>
    <row r="245" spans="10:11" x14ac:dyDescent="0.25">
      <c r="J245" s="65"/>
      <c r="K245" s="65"/>
    </row>
    <row r="246" spans="10:11" x14ac:dyDescent="0.25">
      <c r="J246" s="65"/>
      <c r="K246" s="65"/>
    </row>
    <row r="247" spans="10:11" x14ac:dyDescent="0.25">
      <c r="J247" s="65"/>
      <c r="K247" s="65"/>
    </row>
    <row r="248" spans="10:11" x14ac:dyDescent="0.25">
      <c r="J248" s="65"/>
      <c r="K248" s="65"/>
    </row>
    <row r="249" spans="10:11" x14ac:dyDescent="0.25">
      <c r="J249" s="65"/>
      <c r="K249" s="65"/>
    </row>
    <row r="250" spans="10:11" x14ac:dyDescent="0.25">
      <c r="J250" s="65"/>
      <c r="K250" s="65"/>
    </row>
    <row r="251" spans="10:11" x14ac:dyDescent="0.25">
      <c r="J251" s="65"/>
      <c r="K251" s="65"/>
    </row>
    <row r="252" spans="10:11" x14ac:dyDescent="0.25">
      <c r="J252" s="65"/>
      <c r="K252" s="65"/>
    </row>
    <row r="253" spans="10:11" x14ac:dyDescent="0.25">
      <c r="J253" s="65"/>
      <c r="K253" s="65"/>
    </row>
    <row r="254" spans="10:11" x14ac:dyDescent="0.25">
      <c r="J254" s="65"/>
      <c r="K254" s="65"/>
    </row>
    <row r="255" spans="10:11" x14ac:dyDescent="0.25">
      <c r="J255" s="65"/>
      <c r="K255" s="65"/>
    </row>
    <row r="256" spans="10:11" x14ac:dyDescent="0.25">
      <c r="J256" s="65"/>
      <c r="K256" s="65"/>
    </row>
    <row r="257" spans="10:11" x14ac:dyDescent="0.25">
      <c r="J257" s="65"/>
      <c r="K257" s="65"/>
    </row>
    <row r="258" spans="10:11" x14ac:dyDescent="0.25">
      <c r="J258" s="65"/>
      <c r="K258" s="65"/>
    </row>
    <row r="259" spans="10:11" x14ac:dyDescent="0.25">
      <c r="J259" s="65"/>
      <c r="K259" s="65"/>
    </row>
    <row r="260" spans="10:11" x14ac:dyDescent="0.25">
      <c r="J260" s="65"/>
      <c r="K260" s="65"/>
    </row>
    <row r="261" spans="10:11" x14ac:dyDescent="0.25">
      <c r="J261" s="65"/>
      <c r="K261" s="65"/>
    </row>
    <row r="262" spans="10:11" x14ac:dyDescent="0.25">
      <c r="J262" s="65"/>
      <c r="K262" s="65"/>
    </row>
    <row r="263" spans="10:11" x14ac:dyDescent="0.25">
      <c r="J263" s="65"/>
      <c r="K263" s="65"/>
    </row>
    <row r="264" spans="10:11" x14ac:dyDescent="0.25">
      <c r="J264" s="65"/>
      <c r="K264" s="65"/>
    </row>
    <row r="265" spans="10:11" x14ac:dyDescent="0.25">
      <c r="J265" s="65"/>
      <c r="K265" s="65"/>
    </row>
    <row r="266" spans="10:11" x14ac:dyDescent="0.25">
      <c r="J266" s="65"/>
      <c r="K266" s="65"/>
    </row>
    <row r="267" spans="10:11" x14ac:dyDescent="0.25">
      <c r="J267" s="65"/>
      <c r="K267" s="65"/>
    </row>
    <row r="268" spans="10:11" x14ac:dyDescent="0.25">
      <c r="J268" s="65"/>
      <c r="K268" s="65"/>
    </row>
    <row r="269" spans="10:11" x14ac:dyDescent="0.25">
      <c r="J269" s="65"/>
      <c r="K269" s="65"/>
    </row>
    <row r="270" spans="10:11" x14ac:dyDescent="0.25">
      <c r="J270" s="65"/>
      <c r="K270" s="65"/>
    </row>
    <row r="271" spans="10:11" x14ac:dyDescent="0.25">
      <c r="J271" s="65"/>
      <c r="K271" s="65"/>
    </row>
    <row r="272" spans="10:11" x14ac:dyDescent="0.25">
      <c r="J272" s="65"/>
      <c r="K272" s="65"/>
    </row>
    <row r="273" spans="10:11" x14ac:dyDescent="0.25">
      <c r="J273" s="65"/>
      <c r="K273" s="65"/>
    </row>
    <row r="274" spans="10:11" x14ac:dyDescent="0.25">
      <c r="J274" s="65"/>
      <c r="K274" s="65"/>
    </row>
    <row r="275" spans="10:11" x14ac:dyDescent="0.25">
      <c r="J275" s="65"/>
      <c r="K275" s="65"/>
    </row>
    <row r="276" spans="10:11" x14ac:dyDescent="0.25">
      <c r="J276" s="65"/>
      <c r="K276" s="65"/>
    </row>
    <row r="277" spans="10:11" x14ac:dyDescent="0.25">
      <c r="J277" s="65"/>
      <c r="K277" s="65"/>
    </row>
    <row r="278" spans="10:11" x14ac:dyDescent="0.25">
      <c r="J278" s="65"/>
      <c r="K278" s="65"/>
    </row>
    <row r="279" spans="10:11" x14ac:dyDescent="0.25">
      <c r="J279" s="65"/>
      <c r="K279" s="65"/>
    </row>
    <row r="280" spans="10:11" x14ac:dyDescent="0.25">
      <c r="J280" s="65"/>
      <c r="K280" s="65"/>
    </row>
    <row r="281" spans="10:11" x14ac:dyDescent="0.25">
      <c r="J281" s="65"/>
      <c r="K281" s="65"/>
    </row>
    <row r="282" spans="10:11" x14ac:dyDescent="0.25">
      <c r="J282" s="65"/>
      <c r="K282" s="65"/>
    </row>
    <row r="283" spans="10:11" x14ac:dyDescent="0.25">
      <c r="J283" s="65"/>
      <c r="K283" s="65"/>
    </row>
    <row r="284" spans="10:11" x14ac:dyDescent="0.25">
      <c r="J284" s="65"/>
      <c r="K284" s="65"/>
    </row>
    <row r="285" spans="10:11" x14ac:dyDescent="0.25">
      <c r="J285" s="65"/>
      <c r="K285" s="65"/>
    </row>
    <row r="286" spans="10:11" x14ac:dyDescent="0.25">
      <c r="J286" s="65"/>
      <c r="K286" s="65"/>
    </row>
    <row r="287" spans="10:11" x14ac:dyDescent="0.25">
      <c r="J287" s="65"/>
      <c r="K287" s="65"/>
    </row>
    <row r="288" spans="10:11" x14ac:dyDescent="0.25">
      <c r="J288" s="65"/>
      <c r="K288" s="65"/>
    </row>
    <row r="289" spans="10:11" x14ac:dyDescent="0.25">
      <c r="J289" s="65"/>
      <c r="K289" s="65"/>
    </row>
    <row r="290" spans="10:11" x14ac:dyDescent="0.25">
      <c r="J290" s="65"/>
      <c r="K290" s="65"/>
    </row>
    <row r="291" spans="10:11" x14ac:dyDescent="0.25">
      <c r="J291" s="65"/>
      <c r="K291" s="65"/>
    </row>
    <row r="292" spans="10:11" x14ac:dyDescent="0.25">
      <c r="J292" s="65"/>
      <c r="K292" s="65"/>
    </row>
    <row r="293" spans="10:11" x14ac:dyDescent="0.25">
      <c r="J293" s="65"/>
      <c r="K293" s="65"/>
    </row>
    <row r="294" spans="10:11" x14ac:dyDescent="0.25">
      <c r="J294" s="65"/>
      <c r="K294" s="65"/>
    </row>
    <row r="295" spans="10:11" x14ac:dyDescent="0.25">
      <c r="J295" s="65"/>
      <c r="K295" s="65"/>
    </row>
    <row r="296" spans="10:11" x14ac:dyDescent="0.25">
      <c r="J296" s="65"/>
      <c r="K296" s="65"/>
    </row>
    <row r="297" spans="10:11" x14ac:dyDescent="0.25">
      <c r="J297" s="65"/>
      <c r="K297" s="65"/>
    </row>
    <row r="298" spans="10:11" x14ac:dyDescent="0.25">
      <c r="J298" s="65"/>
      <c r="K298" s="65"/>
    </row>
    <row r="299" spans="10:11" x14ac:dyDescent="0.25">
      <c r="J299" s="65"/>
      <c r="K299" s="65"/>
    </row>
    <row r="300" spans="10:11" x14ac:dyDescent="0.25">
      <c r="J300" s="65"/>
      <c r="K300" s="65"/>
    </row>
    <row r="301" spans="10:11" x14ac:dyDescent="0.25">
      <c r="J301" s="65"/>
      <c r="K301" s="65"/>
    </row>
    <row r="302" spans="10:11" x14ac:dyDescent="0.25">
      <c r="J302" s="65"/>
      <c r="K302" s="65"/>
    </row>
    <row r="303" spans="10:11" x14ac:dyDescent="0.25">
      <c r="J303" s="65"/>
      <c r="K303" s="65"/>
    </row>
    <row r="304" spans="10:11" x14ac:dyDescent="0.25">
      <c r="J304" s="65"/>
      <c r="K304" s="65"/>
    </row>
    <row r="305" spans="10:11" x14ac:dyDescent="0.25">
      <c r="J305" s="65"/>
      <c r="K305" s="65"/>
    </row>
    <row r="306" spans="10:11" x14ac:dyDescent="0.25">
      <c r="J306" s="65"/>
      <c r="K306" s="65"/>
    </row>
    <row r="307" spans="10:11" x14ac:dyDescent="0.25">
      <c r="J307" s="65"/>
      <c r="K307" s="65"/>
    </row>
    <row r="308" spans="10:11" x14ac:dyDescent="0.25">
      <c r="J308" s="65"/>
      <c r="K308" s="65"/>
    </row>
  </sheetData>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H17" sqref="H17"/>
    </sheetView>
  </sheetViews>
  <sheetFormatPr defaultRowHeight="15.75" x14ac:dyDescent="0.25"/>
  <cols>
    <col min="1" max="1" width="30.28515625" style="19" customWidth="1"/>
    <col min="2" max="3" width="22.85546875" style="19" customWidth="1"/>
    <col min="4" max="4" width="9.42578125" style="19" bestFit="1" customWidth="1"/>
    <col min="5" max="5" width="20.140625" style="19" bestFit="1" customWidth="1"/>
    <col min="6" max="6" width="4.28515625" style="19" customWidth="1"/>
    <col min="7" max="7" width="20.140625" style="19" bestFit="1" customWidth="1"/>
    <col min="8" max="8" width="11.85546875" style="19" bestFit="1" customWidth="1"/>
    <col min="9" max="9" width="19.85546875" style="19" bestFit="1" customWidth="1"/>
    <col min="10" max="10" width="11.42578125" style="96" bestFit="1" customWidth="1"/>
    <col min="11" max="255" width="9.140625" style="19"/>
    <col min="256" max="256" width="34.85546875" style="19" customWidth="1"/>
    <col min="257" max="258" width="22.85546875" style="19" customWidth="1"/>
    <col min="259" max="259" width="17.140625" style="19" bestFit="1" customWidth="1"/>
    <col min="260" max="260" width="22.85546875" style="19" customWidth="1"/>
    <col min="261" max="261" width="10" style="19" customWidth="1"/>
    <col min="262" max="262" width="22.85546875" style="19" customWidth="1"/>
    <col min="263" max="263" width="11.28515625" style="19" bestFit="1" customWidth="1"/>
    <col min="264" max="264" width="12.85546875" style="19" customWidth="1"/>
    <col min="265" max="265" width="18.85546875" style="19" bestFit="1" customWidth="1"/>
    <col min="266" max="266" width="22.85546875" style="19" customWidth="1"/>
    <col min="267" max="511" width="9.140625" style="19"/>
    <col min="512" max="512" width="34.85546875" style="19" customWidth="1"/>
    <col min="513" max="514" width="22.85546875" style="19" customWidth="1"/>
    <col min="515" max="515" width="17.140625" style="19" bestFit="1" customWidth="1"/>
    <col min="516" max="516" width="22.85546875" style="19" customWidth="1"/>
    <col min="517" max="517" width="10" style="19" customWidth="1"/>
    <col min="518" max="518" width="22.85546875" style="19" customWidth="1"/>
    <col min="519" max="519" width="11.28515625" style="19" bestFit="1" customWidth="1"/>
    <col min="520" max="520" width="12.85546875" style="19" customWidth="1"/>
    <col min="521" max="521" width="18.85546875" style="19" bestFit="1" customWidth="1"/>
    <col min="522" max="522" width="22.85546875" style="19" customWidth="1"/>
    <col min="523" max="767" width="9.140625" style="19"/>
    <col min="768" max="768" width="34.85546875" style="19" customWidth="1"/>
    <col min="769" max="770" width="22.85546875" style="19" customWidth="1"/>
    <col min="771" max="771" width="17.140625" style="19" bestFit="1" customWidth="1"/>
    <col min="772" max="772" width="22.85546875" style="19" customWidth="1"/>
    <col min="773" max="773" width="10" style="19" customWidth="1"/>
    <col min="774" max="774" width="22.85546875" style="19" customWidth="1"/>
    <col min="775" max="775" width="11.28515625" style="19" bestFit="1" customWidth="1"/>
    <col min="776" max="776" width="12.85546875" style="19" customWidth="1"/>
    <col min="777" max="777" width="18.85546875" style="19" bestFit="1" customWidth="1"/>
    <col min="778" max="778" width="22.85546875" style="19" customWidth="1"/>
    <col min="779" max="1023" width="9.140625" style="19"/>
    <col min="1024" max="1024" width="34.85546875" style="19" customWidth="1"/>
    <col min="1025" max="1026" width="22.85546875" style="19" customWidth="1"/>
    <col min="1027" max="1027" width="17.140625" style="19" bestFit="1" customWidth="1"/>
    <col min="1028" max="1028" width="22.85546875" style="19" customWidth="1"/>
    <col min="1029" max="1029" width="10" style="19" customWidth="1"/>
    <col min="1030" max="1030" width="22.85546875" style="19" customWidth="1"/>
    <col min="1031" max="1031" width="11.28515625" style="19" bestFit="1" customWidth="1"/>
    <col min="1032" max="1032" width="12.85546875" style="19" customWidth="1"/>
    <col min="1033" max="1033" width="18.85546875" style="19" bestFit="1" customWidth="1"/>
    <col min="1034" max="1034" width="22.85546875" style="19" customWidth="1"/>
    <col min="1035" max="1279" width="9.140625" style="19"/>
    <col min="1280" max="1280" width="34.85546875" style="19" customWidth="1"/>
    <col min="1281" max="1282" width="22.85546875" style="19" customWidth="1"/>
    <col min="1283" max="1283" width="17.140625" style="19" bestFit="1" customWidth="1"/>
    <col min="1284" max="1284" width="22.85546875" style="19" customWidth="1"/>
    <col min="1285" max="1285" width="10" style="19" customWidth="1"/>
    <col min="1286" max="1286" width="22.85546875" style="19" customWidth="1"/>
    <col min="1287" max="1287" width="11.28515625" style="19" bestFit="1" customWidth="1"/>
    <col min="1288" max="1288" width="12.85546875" style="19" customWidth="1"/>
    <col min="1289" max="1289" width="18.85546875" style="19" bestFit="1" customWidth="1"/>
    <col min="1290" max="1290" width="22.85546875" style="19" customWidth="1"/>
    <col min="1291" max="1535" width="9.140625" style="19"/>
    <col min="1536" max="1536" width="34.85546875" style="19" customWidth="1"/>
    <col min="1537" max="1538" width="22.85546875" style="19" customWidth="1"/>
    <col min="1539" max="1539" width="17.140625" style="19" bestFit="1" customWidth="1"/>
    <col min="1540" max="1540" width="22.85546875" style="19" customWidth="1"/>
    <col min="1541" max="1541" width="10" style="19" customWidth="1"/>
    <col min="1542" max="1542" width="22.85546875" style="19" customWidth="1"/>
    <col min="1543" max="1543" width="11.28515625" style="19" bestFit="1" customWidth="1"/>
    <col min="1544" max="1544" width="12.85546875" style="19" customWidth="1"/>
    <col min="1545" max="1545" width="18.85546875" style="19" bestFit="1" customWidth="1"/>
    <col min="1546" max="1546" width="22.85546875" style="19" customWidth="1"/>
    <col min="1547" max="1791" width="9.140625" style="19"/>
    <col min="1792" max="1792" width="34.85546875" style="19" customWidth="1"/>
    <col min="1793" max="1794" width="22.85546875" style="19" customWidth="1"/>
    <col min="1795" max="1795" width="17.140625" style="19" bestFit="1" customWidth="1"/>
    <col min="1796" max="1796" width="22.85546875" style="19" customWidth="1"/>
    <col min="1797" max="1797" width="10" style="19" customWidth="1"/>
    <col min="1798" max="1798" width="22.85546875" style="19" customWidth="1"/>
    <col min="1799" max="1799" width="11.28515625" style="19" bestFit="1" customWidth="1"/>
    <col min="1800" max="1800" width="12.85546875" style="19" customWidth="1"/>
    <col min="1801" max="1801" width="18.85546875" style="19" bestFit="1" customWidth="1"/>
    <col min="1802" max="1802" width="22.85546875" style="19" customWidth="1"/>
    <col min="1803" max="2047" width="9.140625" style="19"/>
    <col min="2048" max="2048" width="34.85546875" style="19" customWidth="1"/>
    <col min="2049" max="2050" width="22.85546875" style="19" customWidth="1"/>
    <col min="2051" max="2051" width="17.140625" style="19" bestFit="1" customWidth="1"/>
    <col min="2052" max="2052" width="22.85546875" style="19" customWidth="1"/>
    <col min="2053" max="2053" width="10" style="19" customWidth="1"/>
    <col min="2054" max="2054" width="22.85546875" style="19" customWidth="1"/>
    <col min="2055" max="2055" width="11.28515625" style="19" bestFit="1" customWidth="1"/>
    <col min="2056" max="2056" width="12.85546875" style="19" customWidth="1"/>
    <col min="2057" max="2057" width="18.85546875" style="19" bestFit="1" customWidth="1"/>
    <col min="2058" max="2058" width="22.85546875" style="19" customWidth="1"/>
    <col min="2059" max="2303" width="9.140625" style="19"/>
    <col min="2304" max="2304" width="34.85546875" style="19" customWidth="1"/>
    <col min="2305" max="2306" width="22.85546875" style="19" customWidth="1"/>
    <col min="2307" max="2307" width="17.140625" style="19" bestFit="1" customWidth="1"/>
    <col min="2308" max="2308" width="22.85546875" style="19" customWidth="1"/>
    <col min="2309" max="2309" width="10" style="19" customWidth="1"/>
    <col min="2310" max="2310" width="22.85546875" style="19" customWidth="1"/>
    <col min="2311" max="2311" width="11.28515625" style="19" bestFit="1" customWidth="1"/>
    <col min="2312" max="2312" width="12.85546875" style="19" customWidth="1"/>
    <col min="2313" max="2313" width="18.85546875" style="19" bestFit="1" customWidth="1"/>
    <col min="2314" max="2314" width="22.85546875" style="19" customWidth="1"/>
    <col min="2315" max="2559" width="9.140625" style="19"/>
    <col min="2560" max="2560" width="34.85546875" style="19" customWidth="1"/>
    <col min="2561" max="2562" width="22.85546875" style="19" customWidth="1"/>
    <col min="2563" max="2563" width="17.140625" style="19" bestFit="1" customWidth="1"/>
    <col min="2564" max="2564" width="22.85546875" style="19" customWidth="1"/>
    <col min="2565" max="2565" width="10" style="19" customWidth="1"/>
    <col min="2566" max="2566" width="22.85546875" style="19" customWidth="1"/>
    <col min="2567" max="2567" width="11.28515625" style="19" bestFit="1" customWidth="1"/>
    <col min="2568" max="2568" width="12.85546875" style="19" customWidth="1"/>
    <col min="2569" max="2569" width="18.85546875" style="19" bestFit="1" customWidth="1"/>
    <col min="2570" max="2570" width="22.85546875" style="19" customWidth="1"/>
    <col min="2571" max="2815" width="9.140625" style="19"/>
    <col min="2816" max="2816" width="34.85546875" style="19" customWidth="1"/>
    <col min="2817" max="2818" width="22.85546875" style="19" customWidth="1"/>
    <col min="2819" max="2819" width="17.140625" style="19" bestFit="1" customWidth="1"/>
    <col min="2820" max="2820" width="22.85546875" style="19" customWidth="1"/>
    <col min="2821" max="2821" width="10" style="19" customWidth="1"/>
    <col min="2822" max="2822" width="22.85546875" style="19" customWidth="1"/>
    <col min="2823" max="2823" width="11.28515625" style="19" bestFit="1" customWidth="1"/>
    <col min="2824" max="2824" width="12.85546875" style="19" customWidth="1"/>
    <col min="2825" max="2825" width="18.85546875" style="19" bestFit="1" customWidth="1"/>
    <col min="2826" max="2826" width="22.85546875" style="19" customWidth="1"/>
    <col min="2827" max="3071" width="9.140625" style="19"/>
    <col min="3072" max="3072" width="34.85546875" style="19" customWidth="1"/>
    <col min="3073" max="3074" width="22.85546875" style="19" customWidth="1"/>
    <col min="3075" max="3075" width="17.140625" style="19" bestFit="1" customWidth="1"/>
    <col min="3076" max="3076" width="22.85546875" style="19" customWidth="1"/>
    <col min="3077" max="3077" width="10" style="19" customWidth="1"/>
    <col min="3078" max="3078" width="22.85546875" style="19" customWidth="1"/>
    <col min="3079" max="3079" width="11.28515625" style="19" bestFit="1" customWidth="1"/>
    <col min="3080" max="3080" width="12.85546875" style="19" customWidth="1"/>
    <col min="3081" max="3081" width="18.85546875" style="19" bestFit="1" customWidth="1"/>
    <col min="3082" max="3082" width="22.85546875" style="19" customWidth="1"/>
    <col min="3083" max="3327" width="9.140625" style="19"/>
    <col min="3328" max="3328" width="34.85546875" style="19" customWidth="1"/>
    <col min="3329" max="3330" width="22.85546875" style="19" customWidth="1"/>
    <col min="3331" max="3331" width="17.140625" style="19" bestFit="1" customWidth="1"/>
    <col min="3332" max="3332" width="22.85546875" style="19" customWidth="1"/>
    <col min="3333" max="3333" width="10" style="19" customWidth="1"/>
    <col min="3334" max="3334" width="22.85546875" style="19" customWidth="1"/>
    <col min="3335" max="3335" width="11.28515625" style="19" bestFit="1" customWidth="1"/>
    <col min="3336" max="3336" width="12.85546875" style="19" customWidth="1"/>
    <col min="3337" max="3337" width="18.85546875" style="19" bestFit="1" customWidth="1"/>
    <col min="3338" max="3338" width="22.85546875" style="19" customWidth="1"/>
    <col min="3339" max="3583" width="9.140625" style="19"/>
    <col min="3584" max="3584" width="34.85546875" style="19" customWidth="1"/>
    <col min="3585" max="3586" width="22.85546875" style="19" customWidth="1"/>
    <col min="3587" max="3587" width="17.140625" style="19" bestFit="1" customWidth="1"/>
    <col min="3588" max="3588" width="22.85546875" style="19" customWidth="1"/>
    <col min="3589" max="3589" width="10" style="19" customWidth="1"/>
    <col min="3590" max="3590" width="22.85546875" style="19" customWidth="1"/>
    <col min="3591" max="3591" width="11.28515625" style="19" bestFit="1" customWidth="1"/>
    <col min="3592" max="3592" width="12.85546875" style="19" customWidth="1"/>
    <col min="3593" max="3593" width="18.85546875" style="19" bestFit="1" customWidth="1"/>
    <col min="3594" max="3594" width="22.85546875" style="19" customWidth="1"/>
    <col min="3595" max="3839" width="9.140625" style="19"/>
    <col min="3840" max="3840" width="34.85546875" style="19" customWidth="1"/>
    <col min="3841" max="3842" width="22.85546875" style="19" customWidth="1"/>
    <col min="3843" max="3843" width="17.140625" style="19" bestFit="1" customWidth="1"/>
    <col min="3844" max="3844" width="22.85546875" style="19" customWidth="1"/>
    <col min="3845" max="3845" width="10" style="19" customWidth="1"/>
    <col min="3846" max="3846" width="22.85546875" style="19" customWidth="1"/>
    <col min="3847" max="3847" width="11.28515625" style="19" bestFit="1" customWidth="1"/>
    <col min="3848" max="3848" width="12.85546875" style="19" customWidth="1"/>
    <col min="3849" max="3849" width="18.85546875" style="19" bestFit="1" customWidth="1"/>
    <col min="3850" max="3850" width="22.85546875" style="19" customWidth="1"/>
    <col min="3851" max="4095" width="9.140625" style="19"/>
    <col min="4096" max="4096" width="34.85546875" style="19" customWidth="1"/>
    <col min="4097" max="4098" width="22.85546875" style="19" customWidth="1"/>
    <col min="4099" max="4099" width="17.140625" style="19" bestFit="1" customWidth="1"/>
    <col min="4100" max="4100" width="22.85546875" style="19" customWidth="1"/>
    <col min="4101" max="4101" width="10" style="19" customWidth="1"/>
    <col min="4102" max="4102" width="22.85546875" style="19" customWidth="1"/>
    <col min="4103" max="4103" width="11.28515625" style="19" bestFit="1" customWidth="1"/>
    <col min="4104" max="4104" width="12.85546875" style="19" customWidth="1"/>
    <col min="4105" max="4105" width="18.85546875" style="19" bestFit="1" customWidth="1"/>
    <col min="4106" max="4106" width="22.85546875" style="19" customWidth="1"/>
    <col min="4107" max="4351" width="9.140625" style="19"/>
    <col min="4352" max="4352" width="34.85546875" style="19" customWidth="1"/>
    <col min="4353" max="4354" width="22.85546875" style="19" customWidth="1"/>
    <col min="4355" max="4355" width="17.140625" style="19" bestFit="1" customWidth="1"/>
    <col min="4356" max="4356" width="22.85546875" style="19" customWidth="1"/>
    <col min="4357" max="4357" width="10" style="19" customWidth="1"/>
    <col min="4358" max="4358" width="22.85546875" style="19" customWidth="1"/>
    <col min="4359" max="4359" width="11.28515625" style="19" bestFit="1" customWidth="1"/>
    <col min="4360" max="4360" width="12.85546875" style="19" customWidth="1"/>
    <col min="4361" max="4361" width="18.85546875" style="19" bestFit="1" customWidth="1"/>
    <col min="4362" max="4362" width="22.85546875" style="19" customWidth="1"/>
    <col min="4363" max="4607" width="9.140625" style="19"/>
    <col min="4608" max="4608" width="34.85546875" style="19" customWidth="1"/>
    <col min="4609" max="4610" width="22.85546875" style="19" customWidth="1"/>
    <col min="4611" max="4611" width="17.140625" style="19" bestFit="1" customWidth="1"/>
    <col min="4612" max="4612" width="22.85546875" style="19" customWidth="1"/>
    <col min="4613" max="4613" width="10" style="19" customWidth="1"/>
    <col min="4614" max="4614" width="22.85546875" style="19" customWidth="1"/>
    <col min="4615" max="4615" width="11.28515625" style="19" bestFit="1" customWidth="1"/>
    <col min="4616" max="4616" width="12.85546875" style="19" customWidth="1"/>
    <col min="4617" max="4617" width="18.85546875" style="19" bestFit="1" customWidth="1"/>
    <col min="4618" max="4618" width="22.85546875" style="19" customWidth="1"/>
    <col min="4619" max="4863" width="9.140625" style="19"/>
    <col min="4864" max="4864" width="34.85546875" style="19" customWidth="1"/>
    <col min="4865" max="4866" width="22.85546875" style="19" customWidth="1"/>
    <col min="4867" max="4867" width="17.140625" style="19" bestFit="1" customWidth="1"/>
    <col min="4868" max="4868" width="22.85546875" style="19" customWidth="1"/>
    <col min="4869" max="4869" width="10" style="19" customWidth="1"/>
    <col min="4870" max="4870" width="22.85546875" style="19" customWidth="1"/>
    <col min="4871" max="4871" width="11.28515625" style="19" bestFit="1" customWidth="1"/>
    <col min="4872" max="4872" width="12.85546875" style="19" customWidth="1"/>
    <col min="4873" max="4873" width="18.85546875" style="19" bestFit="1" customWidth="1"/>
    <col min="4874" max="4874" width="22.85546875" style="19" customWidth="1"/>
    <col min="4875" max="5119" width="9.140625" style="19"/>
    <col min="5120" max="5120" width="34.85546875" style="19" customWidth="1"/>
    <col min="5121" max="5122" width="22.85546875" style="19" customWidth="1"/>
    <col min="5123" max="5123" width="17.140625" style="19" bestFit="1" customWidth="1"/>
    <col min="5124" max="5124" width="22.85546875" style="19" customWidth="1"/>
    <col min="5125" max="5125" width="10" style="19" customWidth="1"/>
    <col min="5126" max="5126" width="22.85546875" style="19" customWidth="1"/>
    <col min="5127" max="5127" width="11.28515625" style="19" bestFit="1" customWidth="1"/>
    <col min="5128" max="5128" width="12.85546875" style="19" customWidth="1"/>
    <col min="5129" max="5129" width="18.85546875" style="19" bestFit="1" customWidth="1"/>
    <col min="5130" max="5130" width="22.85546875" style="19" customWidth="1"/>
    <col min="5131" max="5375" width="9.140625" style="19"/>
    <col min="5376" max="5376" width="34.85546875" style="19" customWidth="1"/>
    <col min="5377" max="5378" width="22.85546875" style="19" customWidth="1"/>
    <col min="5379" max="5379" width="17.140625" style="19" bestFit="1" customWidth="1"/>
    <col min="5380" max="5380" width="22.85546875" style="19" customWidth="1"/>
    <col min="5381" max="5381" width="10" style="19" customWidth="1"/>
    <col min="5382" max="5382" width="22.85546875" style="19" customWidth="1"/>
    <col min="5383" max="5383" width="11.28515625" style="19" bestFit="1" customWidth="1"/>
    <col min="5384" max="5384" width="12.85546875" style="19" customWidth="1"/>
    <col min="5385" max="5385" width="18.85546875" style="19" bestFit="1" customWidth="1"/>
    <col min="5386" max="5386" width="22.85546875" style="19" customWidth="1"/>
    <col min="5387" max="5631" width="9.140625" style="19"/>
    <col min="5632" max="5632" width="34.85546875" style="19" customWidth="1"/>
    <col min="5633" max="5634" width="22.85546875" style="19" customWidth="1"/>
    <col min="5635" max="5635" width="17.140625" style="19" bestFit="1" customWidth="1"/>
    <col min="5636" max="5636" width="22.85546875" style="19" customWidth="1"/>
    <col min="5637" max="5637" width="10" style="19" customWidth="1"/>
    <col min="5638" max="5638" width="22.85546875" style="19" customWidth="1"/>
    <col min="5639" max="5639" width="11.28515625" style="19" bestFit="1" customWidth="1"/>
    <col min="5640" max="5640" width="12.85546875" style="19" customWidth="1"/>
    <col min="5641" max="5641" width="18.85546875" style="19" bestFit="1" customWidth="1"/>
    <col min="5642" max="5642" width="22.85546875" style="19" customWidth="1"/>
    <col min="5643" max="5887" width="9.140625" style="19"/>
    <col min="5888" max="5888" width="34.85546875" style="19" customWidth="1"/>
    <col min="5889" max="5890" width="22.85546875" style="19" customWidth="1"/>
    <col min="5891" max="5891" width="17.140625" style="19" bestFit="1" customWidth="1"/>
    <col min="5892" max="5892" width="22.85546875" style="19" customWidth="1"/>
    <col min="5893" max="5893" width="10" style="19" customWidth="1"/>
    <col min="5894" max="5894" width="22.85546875" style="19" customWidth="1"/>
    <col min="5895" max="5895" width="11.28515625" style="19" bestFit="1" customWidth="1"/>
    <col min="5896" max="5896" width="12.85546875" style="19" customWidth="1"/>
    <col min="5897" max="5897" width="18.85546875" style="19" bestFit="1" customWidth="1"/>
    <col min="5898" max="5898" width="22.85546875" style="19" customWidth="1"/>
    <col min="5899" max="6143" width="9.140625" style="19"/>
    <col min="6144" max="6144" width="34.85546875" style="19" customWidth="1"/>
    <col min="6145" max="6146" width="22.85546875" style="19" customWidth="1"/>
    <col min="6147" max="6147" width="17.140625" style="19" bestFit="1" customWidth="1"/>
    <col min="6148" max="6148" width="22.85546875" style="19" customWidth="1"/>
    <col min="6149" max="6149" width="10" style="19" customWidth="1"/>
    <col min="6150" max="6150" width="22.85546875" style="19" customWidth="1"/>
    <col min="6151" max="6151" width="11.28515625" style="19" bestFit="1" customWidth="1"/>
    <col min="6152" max="6152" width="12.85546875" style="19" customWidth="1"/>
    <col min="6153" max="6153" width="18.85546875" style="19" bestFit="1" customWidth="1"/>
    <col min="6154" max="6154" width="22.85546875" style="19" customWidth="1"/>
    <col min="6155" max="6399" width="9.140625" style="19"/>
    <col min="6400" max="6400" width="34.85546875" style="19" customWidth="1"/>
    <col min="6401" max="6402" width="22.85546875" style="19" customWidth="1"/>
    <col min="6403" max="6403" width="17.140625" style="19" bestFit="1" customWidth="1"/>
    <col min="6404" max="6404" width="22.85546875" style="19" customWidth="1"/>
    <col min="6405" max="6405" width="10" style="19" customWidth="1"/>
    <col min="6406" max="6406" width="22.85546875" style="19" customWidth="1"/>
    <col min="6407" max="6407" width="11.28515625" style="19" bestFit="1" customWidth="1"/>
    <col min="6408" max="6408" width="12.85546875" style="19" customWidth="1"/>
    <col min="6409" max="6409" width="18.85546875" style="19" bestFit="1" customWidth="1"/>
    <col min="6410" max="6410" width="22.85546875" style="19" customWidth="1"/>
    <col min="6411" max="6655" width="9.140625" style="19"/>
    <col min="6656" max="6656" width="34.85546875" style="19" customWidth="1"/>
    <col min="6657" max="6658" width="22.85546875" style="19" customWidth="1"/>
    <col min="6659" max="6659" width="17.140625" style="19" bestFit="1" customWidth="1"/>
    <col min="6660" max="6660" width="22.85546875" style="19" customWidth="1"/>
    <col min="6661" max="6661" width="10" style="19" customWidth="1"/>
    <col min="6662" max="6662" width="22.85546875" style="19" customWidth="1"/>
    <col min="6663" max="6663" width="11.28515625" style="19" bestFit="1" customWidth="1"/>
    <col min="6664" max="6664" width="12.85546875" style="19" customWidth="1"/>
    <col min="6665" max="6665" width="18.85546875" style="19" bestFit="1" customWidth="1"/>
    <col min="6666" max="6666" width="22.85546875" style="19" customWidth="1"/>
    <col min="6667" max="6911" width="9.140625" style="19"/>
    <col min="6912" max="6912" width="34.85546875" style="19" customWidth="1"/>
    <col min="6913" max="6914" width="22.85546875" style="19" customWidth="1"/>
    <col min="6915" max="6915" width="17.140625" style="19" bestFit="1" customWidth="1"/>
    <col min="6916" max="6916" width="22.85546875" style="19" customWidth="1"/>
    <col min="6917" max="6917" width="10" style="19" customWidth="1"/>
    <col min="6918" max="6918" width="22.85546875" style="19" customWidth="1"/>
    <col min="6919" max="6919" width="11.28515625" style="19" bestFit="1" customWidth="1"/>
    <col min="6920" max="6920" width="12.85546875" style="19" customWidth="1"/>
    <col min="6921" max="6921" width="18.85546875" style="19" bestFit="1" customWidth="1"/>
    <col min="6922" max="6922" width="22.85546875" style="19" customWidth="1"/>
    <col min="6923" max="7167" width="9.140625" style="19"/>
    <col min="7168" max="7168" width="34.85546875" style="19" customWidth="1"/>
    <col min="7169" max="7170" width="22.85546875" style="19" customWidth="1"/>
    <col min="7171" max="7171" width="17.140625" style="19" bestFit="1" customWidth="1"/>
    <col min="7172" max="7172" width="22.85546875" style="19" customWidth="1"/>
    <col min="7173" max="7173" width="10" style="19" customWidth="1"/>
    <col min="7174" max="7174" width="22.85546875" style="19" customWidth="1"/>
    <col min="7175" max="7175" width="11.28515625" style="19" bestFit="1" customWidth="1"/>
    <col min="7176" max="7176" width="12.85546875" style="19" customWidth="1"/>
    <col min="7177" max="7177" width="18.85546875" style="19" bestFit="1" customWidth="1"/>
    <col min="7178" max="7178" width="22.85546875" style="19" customWidth="1"/>
    <col min="7179" max="7423" width="9.140625" style="19"/>
    <col min="7424" max="7424" width="34.85546875" style="19" customWidth="1"/>
    <col min="7425" max="7426" width="22.85546875" style="19" customWidth="1"/>
    <col min="7427" max="7427" width="17.140625" style="19" bestFit="1" customWidth="1"/>
    <col min="7428" max="7428" width="22.85546875" style="19" customWidth="1"/>
    <col min="7429" max="7429" width="10" style="19" customWidth="1"/>
    <col min="7430" max="7430" width="22.85546875" style="19" customWidth="1"/>
    <col min="7431" max="7431" width="11.28515625" style="19" bestFit="1" customWidth="1"/>
    <col min="7432" max="7432" width="12.85546875" style="19" customWidth="1"/>
    <col min="7433" max="7433" width="18.85546875" style="19" bestFit="1" customWidth="1"/>
    <col min="7434" max="7434" width="22.85546875" style="19" customWidth="1"/>
    <col min="7435" max="7679" width="9.140625" style="19"/>
    <col min="7680" max="7680" width="34.85546875" style="19" customWidth="1"/>
    <col min="7681" max="7682" width="22.85546875" style="19" customWidth="1"/>
    <col min="7683" max="7683" width="17.140625" style="19" bestFit="1" customWidth="1"/>
    <col min="7684" max="7684" width="22.85546875" style="19" customWidth="1"/>
    <col min="7685" max="7685" width="10" style="19" customWidth="1"/>
    <col min="7686" max="7686" width="22.85546875" style="19" customWidth="1"/>
    <col min="7687" max="7687" width="11.28515625" style="19" bestFit="1" customWidth="1"/>
    <col min="7688" max="7688" width="12.85546875" style="19" customWidth="1"/>
    <col min="7689" max="7689" width="18.85546875" style="19" bestFit="1" customWidth="1"/>
    <col min="7690" max="7690" width="22.85546875" style="19" customWidth="1"/>
    <col min="7691" max="7935" width="9.140625" style="19"/>
    <col min="7936" max="7936" width="34.85546875" style="19" customWidth="1"/>
    <col min="7937" max="7938" width="22.85546875" style="19" customWidth="1"/>
    <col min="7939" max="7939" width="17.140625" style="19" bestFit="1" customWidth="1"/>
    <col min="7940" max="7940" width="22.85546875" style="19" customWidth="1"/>
    <col min="7941" max="7941" width="10" style="19" customWidth="1"/>
    <col min="7942" max="7942" width="22.85546875" style="19" customWidth="1"/>
    <col min="7943" max="7943" width="11.28515625" style="19" bestFit="1" customWidth="1"/>
    <col min="7944" max="7944" width="12.85546875" style="19" customWidth="1"/>
    <col min="7945" max="7945" width="18.85546875" style="19" bestFit="1" customWidth="1"/>
    <col min="7946" max="7946" width="22.85546875" style="19" customWidth="1"/>
    <col min="7947" max="8191" width="9.140625" style="19"/>
    <col min="8192" max="8192" width="34.85546875" style="19" customWidth="1"/>
    <col min="8193" max="8194" width="22.85546875" style="19" customWidth="1"/>
    <col min="8195" max="8195" width="17.140625" style="19" bestFit="1" customWidth="1"/>
    <col min="8196" max="8196" width="22.85546875" style="19" customWidth="1"/>
    <col min="8197" max="8197" width="10" style="19" customWidth="1"/>
    <col min="8198" max="8198" width="22.85546875" style="19" customWidth="1"/>
    <col min="8199" max="8199" width="11.28515625" style="19" bestFit="1" customWidth="1"/>
    <col min="8200" max="8200" width="12.85546875" style="19" customWidth="1"/>
    <col min="8201" max="8201" width="18.85546875" style="19" bestFit="1" customWidth="1"/>
    <col min="8202" max="8202" width="22.85546875" style="19" customWidth="1"/>
    <col min="8203" max="8447" width="9.140625" style="19"/>
    <col min="8448" max="8448" width="34.85546875" style="19" customWidth="1"/>
    <col min="8449" max="8450" width="22.85546875" style="19" customWidth="1"/>
    <col min="8451" max="8451" width="17.140625" style="19" bestFit="1" customWidth="1"/>
    <col min="8452" max="8452" width="22.85546875" style="19" customWidth="1"/>
    <col min="8453" max="8453" width="10" style="19" customWidth="1"/>
    <col min="8454" max="8454" width="22.85546875" style="19" customWidth="1"/>
    <col min="8455" max="8455" width="11.28515625" style="19" bestFit="1" customWidth="1"/>
    <col min="8456" max="8456" width="12.85546875" style="19" customWidth="1"/>
    <col min="8457" max="8457" width="18.85546875" style="19" bestFit="1" customWidth="1"/>
    <col min="8458" max="8458" width="22.85546875" style="19" customWidth="1"/>
    <col min="8459" max="8703" width="9.140625" style="19"/>
    <col min="8704" max="8704" width="34.85546875" style="19" customWidth="1"/>
    <col min="8705" max="8706" width="22.85546875" style="19" customWidth="1"/>
    <col min="8707" max="8707" width="17.140625" style="19" bestFit="1" customWidth="1"/>
    <col min="8708" max="8708" width="22.85546875" style="19" customWidth="1"/>
    <col min="8709" max="8709" width="10" style="19" customWidth="1"/>
    <col min="8710" max="8710" width="22.85546875" style="19" customWidth="1"/>
    <col min="8711" max="8711" width="11.28515625" style="19" bestFit="1" customWidth="1"/>
    <col min="8712" max="8712" width="12.85546875" style="19" customWidth="1"/>
    <col min="8713" max="8713" width="18.85546875" style="19" bestFit="1" customWidth="1"/>
    <col min="8714" max="8714" width="22.85546875" style="19" customWidth="1"/>
    <col min="8715" max="8959" width="9.140625" style="19"/>
    <col min="8960" max="8960" width="34.85546875" style="19" customWidth="1"/>
    <col min="8961" max="8962" width="22.85546875" style="19" customWidth="1"/>
    <col min="8963" max="8963" width="17.140625" style="19" bestFit="1" customWidth="1"/>
    <col min="8964" max="8964" width="22.85546875" style="19" customWidth="1"/>
    <col min="8965" max="8965" width="10" style="19" customWidth="1"/>
    <col min="8966" max="8966" width="22.85546875" style="19" customWidth="1"/>
    <col min="8967" max="8967" width="11.28515625" style="19" bestFit="1" customWidth="1"/>
    <col min="8968" max="8968" width="12.85546875" style="19" customWidth="1"/>
    <col min="8969" max="8969" width="18.85546875" style="19" bestFit="1" customWidth="1"/>
    <col min="8970" max="8970" width="22.85546875" style="19" customWidth="1"/>
    <col min="8971" max="9215" width="9.140625" style="19"/>
    <col min="9216" max="9216" width="34.85546875" style="19" customWidth="1"/>
    <col min="9217" max="9218" width="22.85546875" style="19" customWidth="1"/>
    <col min="9219" max="9219" width="17.140625" style="19" bestFit="1" customWidth="1"/>
    <col min="9220" max="9220" width="22.85546875" style="19" customWidth="1"/>
    <col min="9221" max="9221" width="10" style="19" customWidth="1"/>
    <col min="9222" max="9222" width="22.85546875" style="19" customWidth="1"/>
    <col min="9223" max="9223" width="11.28515625" style="19" bestFit="1" customWidth="1"/>
    <col min="9224" max="9224" width="12.85546875" style="19" customWidth="1"/>
    <col min="9225" max="9225" width="18.85546875" style="19" bestFit="1" customWidth="1"/>
    <col min="9226" max="9226" width="22.85546875" style="19" customWidth="1"/>
    <col min="9227" max="9471" width="9.140625" style="19"/>
    <col min="9472" max="9472" width="34.85546875" style="19" customWidth="1"/>
    <col min="9473" max="9474" width="22.85546875" style="19" customWidth="1"/>
    <col min="9475" max="9475" width="17.140625" style="19" bestFit="1" customWidth="1"/>
    <col min="9476" max="9476" width="22.85546875" style="19" customWidth="1"/>
    <col min="9477" max="9477" width="10" style="19" customWidth="1"/>
    <col min="9478" max="9478" width="22.85546875" style="19" customWidth="1"/>
    <col min="9479" max="9479" width="11.28515625" style="19" bestFit="1" customWidth="1"/>
    <col min="9480" max="9480" width="12.85546875" style="19" customWidth="1"/>
    <col min="9481" max="9481" width="18.85546875" style="19" bestFit="1" customWidth="1"/>
    <col min="9482" max="9482" width="22.85546875" style="19" customWidth="1"/>
    <col min="9483" max="9727" width="9.140625" style="19"/>
    <col min="9728" max="9728" width="34.85546875" style="19" customWidth="1"/>
    <col min="9729" max="9730" width="22.85546875" style="19" customWidth="1"/>
    <col min="9731" max="9731" width="17.140625" style="19" bestFit="1" customWidth="1"/>
    <col min="9732" max="9732" width="22.85546875" style="19" customWidth="1"/>
    <col min="9733" max="9733" width="10" style="19" customWidth="1"/>
    <col min="9734" max="9734" width="22.85546875" style="19" customWidth="1"/>
    <col min="9735" max="9735" width="11.28515625" style="19" bestFit="1" customWidth="1"/>
    <col min="9736" max="9736" width="12.85546875" style="19" customWidth="1"/>
    <col min="9737" max="9737" width="18.85546875" style="19" bestFit="1" customWidth="1"/>
    <col min="9738" max="9738" width="22.85546875" style="19" customWidth="1"/>
    <col min="9739" max="9983" width="9.140625" style="19"/>
    <col min="9984" max="9984" width="34.85546875" style="19" customWidth="1"/>
    <col min="9985" max="9986" width="22.85546875" style="19" customWidth="1"/>
    <col min="9987" max="9987" width="17.140625" style="19" bestFit="1" customWidth="1"/>
    <col min="9988" max="9988" width="22.85546875" style="19" customWidth="1"/>
    <col min="9989" max="9989" width="10" style="19" customWidth="1"/>
    <col min="9990" max="9990" width="22.85546875" style="19" customWidth="1"/>
    <col min="9991" max="9991" width="11.28515625" style="19" bestFit="1" customWidth="1"/>
    <col min="9992" max="9992" width="12.85546875" style="19" customWidth="1"/>
    <col min="9993" max="9993" width="18.85546875" style="19" bestFit="1" customWidth="1"/>
    <col min="9994" max="9994" width="22.85546875" style="19" customWidth="1"/>
    <col min="9995" max="10239" width="9.140625" style="19"/>
    <col min="10240" max="10240" width="34.85546875" style="19" customWidth="1"/>
    <col min="10241" max="10242" width="22.85546875" style="19" customWidth="1"/>
    <col min="10243" max="10243" width="17.140625" style="19" bestFit="1" customWidth="1"/>
    <col min="10244" max="10244" width="22.85546875" style="19" customWidth="1"/>
    <col min="10245" max="10245" width="10" style="19" customWidth="1"/>
    <col min="10246" max="10246" width="22.85546875" style="19" customWidth="1"/>
    <col min="10247" max="10247" width="11.28515625" style="19" bestFit="1" customWidth="1"/>
    <col min="10248" max="10248" width="12.85546875" style="19" customWidth="1"/>
    <col min="10249" max="10249" width="18.85546875" style="19" bestFit="1" customWidth="1"/>
    <col min="10250" max="10250" width="22.85546875" style="19" customWidth="1"/>
    <col min="10251" max="10495" width="9.140625" style="19"/>
    <col min="10496" max="10496" width="34.85546875" style="19" customWidth="1"/>
    <col min="10497" max="10498" width="22.85546875" style="19" customWidth="1"/>
    <col min="10499" max="10499" width="17.140625" style="19" bestFit="1" customWidth="1"/>
    <col min="10500" max="10500" width="22.85546875" style="19" customWidth="1"/>
    <col min="10501" max="10501" width="10" style="19" customWidth="1"/>
    <col min="10502" max="10502" width="22.85546875" style="19" customWidth="1"/>
    <col min="10503" max="10503" width="11.28515625" style="19" bestFit="1" customWidth="1"/>
    <col min="10504" max="10504" width="12.85546875" style="19" customWidth="1"/>
    <col min="10505" max="10505" width="18.85546875" style="19" bestFit="1" customWidth="1"/>
    <col min="10506" max="10506" width="22.85546875" style="19" customWidth="1"/>
    <col min="10507" max="10751" width="9.140625" style="19"/>
    <col min="10752" max="10752" width="34.85546875" style="19" customWidth="1"/>
    <col min="10753" max="10754" width="22.85546875" style="19" customWidth="1"/>
    <col min="10755" max="10755" width="17.140625" style="19" bestFit="1" customWidth="1"/>
    <col min="10756" max="10756" width="22.85546875" style="19" customWidth="1"/>
    <col min="10757" max="10757" width="10" style="19" customWidth="1"/>
    <col min="10758" max="10758" width="22.85546875" style="19" customWidth="1"/>
    <col min="10759" max="10759" width="11.28515625" style="19" bestFit="1" customWidth="1"/>
    <col min="10760" max="10760" width="12.85546875" style="19" customWidth="1"/>
    <col min="10761" max="10761" width="18.85546875" style="19" bestFit="1" customWidth="1"/>
    <col min="10762" max="10762" width="22.85546875" style="19" customWidth="1"/>
    <col min="10763" max="11007" width="9.140625" style="19"/>
    <col min="11008" max="11008" width="34.85546875" style="19" customWidth="1"/>
    <col min="11009" max="11010" width="22.85546875" style="19" customWidth="1"/>
    <col min="11011" max="11011" width="17.140625" style="19" bestFit="1" customWidth="1"/>
    <col min="11012" max="11012" width="22.85546875" style="19" customWidth="1"/>
    <col min="11013" max="11013" width="10" style="19" customWidth="1"/>
    <col min="11014" max="11014" width="22.85546875" style="19" customWidth="1"/>
    <col min="11015" max="11015" width="11.28515625" style="19" bestFit="1" customWidth="1"/>
    <col min="11016" max="11016" width="12.85546875" style="19" customWidth="1"/>
    <col min="11017" max="11017" width="18.85546875" style="19" bestFit="1" customWidth="1"/>
    <col min="11018" max="11018" width="22.85546875" style="19" customWidth="1"/>
    <col min="11019" max="11263" width="9.140625" style="19"/>
    <col min="11264" max="11264" width="34.85546875" style="19" customWidth="1"/>
    <col min="11265" max="11266" width="22.85546875" style="19" customWidth="1"/>
    <col min="11267" max="11267" width="17.140625" style="19" bestFit="1" customWidth="1"/>
    <col min="11268" max="11268" width="22.85546875" style="19" customWidth="1"/>
    <col min="11269" max="11269" width="10" style="19" customWidth="1"/>
    <col min="11270" max="11270" width="22.85546875" style="19" customWidth="1"/>
    <col min="11271" max="11271" width="11.28515625" style="19" bestFit="1" customWidth="1"/>
    <col min="11272" max="11272" width="12.85546875" style="19" customWidth="1"/>
    <col min="11273" max="11273" width="18.85546875" style="19" bestFit="1" customWidth="1"/>
    <col min="11274" max="11274" width="22.85546875" style="19" customWidth="1"/>
    <col min="11275" max="11519" width="9.140625" style="19"/>
    <col min="11520" max="11520" width="34.85546875" style="19" customWidth="1"/>
    <col min="11521" max="11522" width="22.85546875" style="19" customWidth="1"/>
    <col min="11523" max="11523" width="17.140625" style="19" bestFit="1" customWidth="1"/>
    <col min="11524" max="11524" width="22.85546875" style="19" customWidth="1"/>
    <col min="11525" max="11525" width="10" style="19" customWidth="1"/>
    <col min="11526" max="11526" width="22.85546875" style="19" customWidth="1"/>
    <col min="11527" max="11527" width="11.28515625" style="19" bestFit="1" customWidth="1"/>
    <col min="11528" max="11528" width="12.85546875" style="19" customWidth="1"/>
    <col min="11529" max="11529" width="18.85546875" style="19" bestFit="1" customWidth="1"/>
    <col min="11530" max="11530" width="22.85546875" style="19" customWidth="1"/>
    <col min="11531" max="11775" width="9.140625" style="19"/>
    <col min="11776" max="11776" width="34.85546875" style="19" customWidth="1"/>
    <col min="11777" max="11778" width="22.85546875" style="19" customWidth="1"/>
    <col min="11779" max="11779" width="17.140625" style="19" bestFit="1" customWidth="1"/>
    <col min="11780" max="11780" width="22.85546875" style="19" customWidth="1"/>
    <col min="11781" max="11781" width="10" style="19" customWidth="1"/>
    <col min="11782" max="11782" width="22.85546875" style="19" customWidth="1"/>
    <col min="11783" max="11783" width="11.28515625" style="19" bestFit="1" customWidth="1"/>
    <col min="11784" max="11784" width="12.85546875" style="19" customWidth="1"/>
    <col min="11785" max="11785" width="18.85546875" style="19" bestFit="1" customWidth="1"/>
    <col min="11786" max="11786" width="22.85546875" style="19" customWidth="1"/>
    <col min="11787" max="12031" width="9.140625" style="19"/>
    <col min="12032" max="12032" width="34.85546875" style="19" customWidth="1"/>
    <col min="12033" max="12034" width="22.85546875" style="19" customWidth="1"/>
    <col min="12035" max="12035" width="17.140625" style="19" bestFit="1" customWidth="1"/>
    <col min="12036" max="12036" width="22.85546875" style="19" customWidth="1"/>
    <col min="12037" max="12037" width="10" style="19" customWidth="1"/>
    <col min="12038" max="12038" width="22.85546875" style="19" customWidth="1"/>
    <col min="12039" max="12039" width="11.28515625" style="19" bestFit="1" customWidth="1"/>
    <col min="12040" max="12040" width="12.85546875" style="19" customWidth="1"/>
    <col min="12041" max="12041" width="18.85546875" style="19" bestFit="1" customWidth="1"/>
    <col min="12042" max="12042" width="22.85546875" style="19" customWidth="1"/>
    <col min="12043" max="12287" width="9.140625" style="19"/>
    <col min="12288" max="12288" width="34.85546875" style="19" customWidth="1"/>
    <col min="12289" max="12290" width="22.85546875" style="19" customWidth="1"/>
    <col min="12291" max="12291" width="17.140625" style="19" bestFit="1" customWidth="1"/>
    <col min="12292" max="12292" width="22.85546875" style="19" customWidth="1"/>
    <col min="12293" max="12293" width="10" style="19" customWidth="1"/>
    <col min="12294" max="12294" width="22.85546875" style="19" customWidth="1"/>
    <col min="12295" max="12295" width="11.28515625" style="19" bestFit="1" customWidth="1"/>
    <col min="12296" max="12296" width="12.85546875" style="19" customWidth="1"/>
    <col min="12297" max="12297" width="18.85546875" style="19" bestFit="1" customWidth="1"/>
    <col min="12298" max="12298" width="22.85546875" style="19" customWidth="1"/>
    <col min="12299" max="12543" width="9.140625" style="19"/>
    <col min="12544" max="12544" width="34.85546875" style="19" customWidth="1"/>
    <col min="12545" max="12546" width="22.85546875" style="19" customWidth="1"/>
    <col min="12547" max="12547" width="17.140625" style="19" bestFit="1" customWidth="1"/>
    <col min="12548" max="12548" width="22.85546875" style="19" customWidth="1"/>
    <col min="12549" max="12549" width="10" style="19" customWidth="1"/>
    <col min="12550" max="12550" width="22.85546875" style="19" customWidth="1"/>
    <col min="12551" max="12551" width="11.28515625" style="19" bestFit="1" customWidth="1"/>
    <col min="12552" max="12552" width="12.85546875" style="19" customWidth="1"/>
    <col min="12553" max="12553" width="18.85546875" style="19" bestFit="1" customWidth="1"/>
    <col min="12554" max="12554" width="22.85546875" style="19" customWidth="1"/>
    <col min="12555" max="12799" width="9.140625" style="19"/>
    <col min="12800" max="12800" width="34.85546875" style="19" customWidth="1"/>
    <col min="12801" max="12802" width="22.85546875" style="19" customWidth="1"/>
    <col min="12803" max="12803" width="17.140625" style="19" bestFit="1" customWidth="1"/>
    <col min="12804" max="12804" width="22.85546875" style="19" customWidth="1"/>
    <col min="12805" max="12805" width="10" style="19" customWidth="1"/>
    <col min="12806" max="12806" width="22.85546875" style="19" customWidth="1"/>
    <col min="12807" max="12807" width="11.28515625" style="19" bestFit="1" customWidth="1"/>
    <col min="12808" max="12808" width="12.85546875" style="19" customWidth="1"/>
    <col min="12809" max="12809" width="18.85546875" style="19" bestFit="1" customWidth="1"/>
    <col min="12810" max="12810" width="22.85546875" style="19" customWidth="1"/>
    <col min="12811" max="13055" width="9.140625" style="19"/>
    <col min="13056" max="13056" width="34.85546875" style="19" customWidth="1"/>
    <col min="13057" max="13058" width="22.85546875" style="19" customWidth="1"/>
    <col min="13059" max="13059" width="17.140625" style="19" bestFit="1" customWidth="1"/>
    <col min="13060" max="13060" width="22.85546875" style="19" customWidth="1"/>
    <col min="13061" max="13061" width="10" style="19" customWidth="1"/>
    <col min="13062" max="13062" width="22.85546875" style="19" customWidth="1"/>
    <col min="13063" max="13063" width="11.28515625" style="19" bestFit="1" customWidth="1"/>
    <col min="13064" max="13064" width="12.85546875" style="19" customWidth="1"/>
    <col min="13065" max="13065" width="18.85546875" style="19" bestFit="1" customWidth="1"/>
    <col min="13066" max="13066" width="22.85546875" style="19" customWidth="1"/>
    <col min="13067" max="13311" width="9.140625" style="19"/>
    <col min="13312" max="13312" width="34.85546875" style="19" customWidth="1"/>
    <col min="13313" max="13314" width="22.85546875" style="19" customWidth="1"/>
    <col min="13315" max="13315" width="17.140625" style="19" bestFit="1" customWidth="1"/>
    <col min="13316" max="13316" width="22.85546875" style="19" customWidth="1"/>
    <col min="13317" max="13317" width="10" style="19" customWidth="1"/>
    <col min="13318" max="13318" width="22.85546875" style="19" customWidth="1"/>
    <col min="13319" max="13319" width="11.28515625" style="19" bestFit="1" customWidth="1"/>
    <col min="13320" max="13320" width="12.85546875" style="19" customWidth="1"/>
    <col min="13321" max="13321" width="18.85546875" style="19" bestFit="1" customWidth="1"/>
    <col min="13322" max="13322" width="22.85546875" style="19" customWidth="1"/>
    <col min="13323" max="13567" width="9.140625" style="19"/>
    <col min="13568" max="13568" width="34.85546875" style="19" customWidth="1"/>
    <col min="13569" max="13570" width="22.85546875" style="19" customWidth="1"/>
    <col min="13571" max="13571" width="17.140625" style="19" bestFit="1" customWidth="1"/>
    <col min="13572" max="13572" width="22.85546875" style="19" customWidth="1"/>
    <col min="13573" max="13573" width="10" style="19" customWidth="1"/>
    <col min="13574" max="13574" width="22.85546875" style="19" customWidth="1"/>
    <col min="13575" max="13575" width="11.28515625" style="19" bestFit="1" customWidth="1"/>
    <col min="13576" max="13576" width="12.85546875" style="19" customWidth="1"/>
    <col min="13577" max="13577" width="18.85546875" style="19" bestFit="1" customWidth="1"/>
    <col min="13578" max="13578" width="22.85546875" style="19" customWidth="1"/>
    <col min="13579" max="13823" width="9.140625" style="19"/>
    <col min="13824" max="13824" width="34.85546875" style="19" customWidth="1"/>
    <col min="13825" max="13826" width="22.85546875" style="19" customWidth="1"/>
    <col min="13827" max="13827" width="17.140625" style="19" bestFit="1" customWidth="1"/>
    <col min="13828" max="13828" width="22.85546875" style="19" customWidth="1"/>
    <col min="13829" max="13829" width="10" style="19" customWidth="1"/>
    <col min="13830" max="13830" width="22.85546875" style="19" customWidth="1"/>
    <col min="13831" max="13831" width="11.28515625" style="19" bestFit="1" customWidth="1"/>
    <col min="13832" max="13832" width="12.85546875" style="19" customWidth="1"/>
    <col min="13833" max="13833" width="18.85546875" style="19" bestFit="1" customWidth="1"/>
    <col min="13834" max="13834" width="22.85546875" style="19" customWidth="1"/>
    <col min="13835" max="14079" width="9.140625" style="19"/>
    <col min="14080" max="14080" width="34.85546875" style="19" customWidth="1"/>
    <col min="14081" max="14082" width="22.85546875" style="19" customWidth="1"/>
    <col min="14083" max="14083" width="17.140625" style="19" bestFit="1" customWidth="1"/>
    <col min="14084" max="14084" width="22.85546875" style="19" customWidth="1"/>
    <col min="14085" max="14085" width="10" style="19" customWidth="1"/>
    <col min="14086" max="14086" width="22.85546875" style="19" customWidth="1"/>
    <col min="14087" max="14087" width="11.28515625" style="19" bestFit="1" customWidth="1"/>
    <col min="14088" max="14088" width="12.85546875" style="19" customWidth="1"/>
    <col min="14089" max="14089" width="18.85546875" style="19" bestFit="1" customWidth="1"/>
    <col min="14090" max="14090" width="22.85546875" style="19" customWidth="1"/>
    <col min="14091" max="14335" width="9.140625" style="19"/>
    <col min="14336" max="14336" width="34.85546875" style="19" customWidth="1"/>
    <col min="14337" max="14338" width="22.85546875" style="19" customWidth="1"/>
    <col min="14339" max="14339" width="17.140625" style="19" bestFit="1" customWidth="1"/>
    <col min="14340" max="14340" width="22.85546875" style="19" customWidth="1"/>
    <col min="14341" max="14341" width="10" style="19" customWidth="1"/>
    <col min="14342" max="14342" width="22.85546875" style="19" customWidth="1"/>
    <col min="14343" max="14343" width="11.28515625" style="19" bestFit="1" customWidth="1"/>
    <col min="14344" max="14344" width="12.85546875" style="19" customWidth="1"/>
    <col min="14345" max="14345" width="18.85546875" style="19" bestFit="1" customWidth="1"/>
    <col min="14346" max="14346" width="22.85546875" style="19" customWidth="1"/>
    <col min="14347" max="14591" width="9.140625" style="19"/>
    <col min="14592" max="14592" width="34.85546875" style="19" customWidth="1"/>
    <col min="14593" max="14594" width="22.85546875" style="19" customWidth="1"/>
    <col min="14595" max="14595" width="17.140625" style="19" bestFit="1" customWidth="1"/>
    <col min="14596" max="14596" width="22.85546875" style="19" customWidth="1"/>
    <col min="14597" max="14597" width="10" style="19" customWidth="1"/>
    <col min="14598" max="14598" width="22.85546875" style="19" customWidth="1"/>
    <col min="14599" max="14599" width="11.28515625" style="19" bestFit="1" customWidth="1"/>
    <col min="14600" max="14600" width="12.85546875" style="19" customWidth="1"/>
    <col min="14601" max="14601" width="18.85546875" style="19" bestFit="1" customWidth="1"/>
    <col min="14602" max="14602" width="22.85546875" style="19" customWidth="1"/>
    <col min="14603" max="14847" width="9.140625" style="19"/>
    <col min="14848" max="14848" width="34.85546875" style="19" customWidth="1"/>
    <col min="14849" max="14850" width="22.85546875" style="19" customWidth="1"/>
    <col min="14851" max="14851" width="17.140625" style="19" bestFit="1" customWidth="1"/>
    <col min="14852" max="14852" width="22.85546875" style="19" customWidth="1"/>
    <col min="14853" max="14853" width="10" style="19" customWidth="1"/>
    <col min="14854" max="14854" width="22.85546875" style="19" customWidth="1"/>
    <col min="14855" max="14855" width="11.28515625" style="19" bestFit="1" customWidth="1"/>
    <col min="14856" max="14856" width="12.85546875" style="19" customWidth="1"/>
    <col min="14857" max="14857" width="18.85546875" style="19" bestFit="1" customWidth="1"/>
    <col min="14858" max="14858" width="22.85546875" style="19" customWidth="1"/>
    <col min="14859" max="15103" width="9.140625" style="19"/>
    <col min="15104" max="15104" width="34.85546875" style="19" customWidth="1"/>
    <col min="15105" max="15106" width="22.85546875" style="19" customWidth="1"/>
    <col min="15107" max="15107" width="17.140625" style="19" bestFit="1" customWidth="1"/>
    <col min="15108" max="15108" width="22.85546875" style="19" customWidth="1"/>
    <col min="15109" max="15109" width="10" style="19" customWidth="1"/>
    <col min="15110" max="15110" width="22.85546875" style="19" customWidth="1"/>
    <col min="15111" max="15111" width="11.28515625" style="19" bestFit="1" customWidth="1"/>
    <col min="15112" max="15112" width="12.85546875" style="19" customWidth="1"/>
    <col min="15113" max="15113" width="18.85546875" style="19" bestFit="1" customWidth="1"/>
    <col min="15114" max="15114" width="22.85546875" style="19" customWidth="1"/>
    <col min="15115" max="15359" width="9.140625" style="19"/>
    <col min="15360" max="15360" width="34.85546875" style="19" customWidth="1"/>
    <col min="15361" max="15362" width="22.85546875" style="19" customWidth="1"/>
    <col min="15363" max="15363" width="17.140625" style="19" bestFit="1" customWidth="1"/>
    <col min="15364" max="15364" width="22.85546875" style="19" customWidth="1"/>
    <col min="15365" max="15365" width="10" style="19" customWidth="1"/>
    <col min="15366" max="15366" width="22.85546875" style="19" customWidth="1"/>
    <col min="15367" max="15367" width="11.28515625" style="19" bestFit="1" customWidth="1"/>
    <col min="15368" max="15368" width="12.85546875" style="19" customWidth="1"/>
    <col min="15369" max="15369" width="18.85546875" style="19" bestFit="1" customWidth="1"/>
    <col min="15370" max="15370" width="22.85546875" style="19" customWidth="1"/>
    <col min="15371" max="15615" width="9.140625" style="19"/>
    <col min="15616" max="15616" width="34.85546875" style="19" customWidth="1"/>
    <col min="15617" max="15618" width="22.85546875" style="19" customWidth="1"/>
    <col min="15619" max="15619" width="17.140625" style="19" bestFit="1" customWidth="1"/>
    <col min="15620" max="15620" width="22.85546875" style="19" customWidth="1"/>
    <col min="15621" max="15621" width="10" style="19" customWidth="1"/>
    <col min="15622" max="15622" width="22.85546875" style="19" customWidth="1"/>
    <col min="15623" max="15623" width="11.28515625" style="19" bestFit="1" customWidth="1"/>
    <col min="15624" max="15624" width="12.85546875" style="19" customWidth="1"/>
    <col min="15625" max="15625" width="18.85546875" style="19" bestFit="1" customWidth="1"/>
    <col min="15626" max="15626" width="22.85546875" style="19" customWidth="1"/>
    <col min="15627" max="15871" width="9.140625" style="19"/>
    <col min="15872" max="15872" width="34.85546875" style="19" customWidth="1"/>
    <col min="15873" max="15874" width="22.85546875" style="19" customWidth="1"/>
    <col min="15875" max="15875" width="17.140625" style="19" bestFit="1" customWidth="1"/>
    <col min="15876" max="15876" width="22.85546875" style="19" customWidth="1"/>
    <col min="15877" max="15877" width="10" style="19" customWidth="1"/>
    <col min="15878" max="15878" width="22.85546875" style="19" customWidth="1"/>
    <col min="15879" max="15879" width="11.28515625" style="19" bestFit="1" customWidth="1"/>
    <col min="15880" max="15880" width="12.85546875" style="19" customWidth="1"/>
    <col min="15881" max="15881" width="18.85546875" style="19" bestFit="1" customWidth="1"/>
    <col min="15882" max="15882" width="22.85546875" style="19" customWidth="1"/>
    <col min="15883" max="16127" width="9.140625" style="19"/>
    <col min="16128" max="16128" width="34.85546875" style="19" customWidth="1"/>
    <col min="16129" max="16130" width="22.85546875" style="19" customWidth="1"/>
    <col min="16131" max="16131" width="17.140625" style="19" bestFit="1" customWidth="1"/>
    <col min="16132" max="16132" width="22.85546875" style="19" customWidth="1"/>
    <col min="16133" max="16133" width="10" style="19" customWidth="1"/>
    <col min="16134" max="16134" width="22.85546875" style="19" customWidth="1"/>
    <col min="16135" max="16135" width="11.28515625" style="19" bestFit="1" customWidth="1"/>
    <col min="16136" max="16136" width="12.85546875" style="19" customWidth="1"/>
    <col min="16137" max="16137" width="18.85546875" style="19" bestFit="1" customWidth="1"/>
    <col min="16138" max="16138" width="22.85546875" style="19" customWidth="1"/>
    <col min="16139" max="16384" width="9.140625" style="19"/>
  </cols>
  <sheetData>
    <row r="1" spans="1:10" x14ac:dyDescent="0.25">
      <c r="A1" s="84" t="s">
        <v>32</v>
      </c>
      <c r="B1" s="84"/>
      <c r="C1" s="85"/>
      <c r="D1" s="85"/>
      <c r="E1" s="85"/>
      <c r="F1" s="85"/>
      <c r="G1" s="85"/>
    </row>
    <row r="2" spans="1:10" x14ac:dyDescent="0.25">
      <c r="A2" s="85"/>
      <c r="B2" s="85"/>
      <c r="C2" s="85"/>
      <c r="D2" s="85"/>
      <c r="E2" s="85"/>
      <c r="F2" s="85"/>
      <c r="G2" s="85"/>
    </row>
    <row r="3" spans="1:10" s="83" customFormat="1" x14ac:dyDescent="0.25">
      <c r="A3" s="86"/>
      <c r="B3" s="86"/>
      <c r="C3" s="86"/>
      <c r="D3" s="86" t="s">
        <v>198</v>
      </c>
      <c r="E3" s="86"/>
      <c r="F3" s="86"/>
      <c r="G3" s="86" t="s">
        <v>33</v>
      </c>
      <c r="J3" s="97" t="s">
        <v>196</v>
      </c>
    </row>
    <row r="4" spans="1:10" s="87" customFormat="1" x14ac:dyDescent="0.25">
      <c r="B4" s="87" t="s">
        <v>34</v>
      </c>
      <c r="C4" s="87" t="s">
        <v>34</v>
      </c>
      <c r="D4" s="87" t="s">
        <v>197</v>
      </c>
      <c r="E4" s="87" t="s">
        <v>34</v>
      </c>
      <c r="G4" s="87" t="s">
        <v>34</v>
      </c>
      <c r="H4" s="87" t="s">
        <v>183</v>
      </c>
      <c r="I4" s="87" t="s">
        <v>184</v>
      </c>
      <c r="J4" s="87" t="s">
        <v>195</v>
      </c>
    </row>
    <row r="5" spans="1:10" s="87" customFormat="1" x14ac:dyDescent="0.25">
      <c r="B5" s="88" t="s">
        <v>35</v>
      </c>
      <c r="C5" s="88" t="s">
        <v>36</v>
      </c>
      <c r="D5" s="89" t="s">
        <v>37</v>
      </c>
      <c r="E5" s="88" t="s">
        <v>36</v>
      </c>
      <c r="F5" s="89"/>
      <c r="G5" s="88" t="s">
        <v>38</v>
      </c>
      <c r="H5" s="87" t="s">
        <v>185</v>
      </c>
      <c r="J5" s="99">
        <v>41729</v>
      </c>
    </row>
    <row r="6" spans="1:10" s="85" customFormat="1" x14ac:dyDescent="0.25"/>
    <row r="7" spans="1:10" s="85" customFormat="1" x14ac:dyDescent="0.25">
      <c r="C7" s="90"/>
      <c r="D7" s="90"/>
      <c r="E7" s="90"/>
      <c r="F7" s="90"/>
      <c r="G7" s="90"/>
    </row>
    <row r="8" spans="1:10" s="85" customFormat="1" x14ac:dyDescent="0.25">
      <c r="A8" s="85" t="s">
        <v>39</v>
      </c>
      <c r="B8" s="90">
        <v>3450</v>
      </c>
      <c r="C8" s="90">
        <v>3450</v>
      </c>
      <c r="E8" s="90">
        <f>C8+D8</f>
        <v>3450</v>
      </c>
      <c r="G8" s="90">
        <v>0</v>
      </c>
      <c r="H8" s="91"/>
      <c r="J8" s="90">
        <f t="shared" ref="J8:J17" si="0">G8+H8</f>
        <v>0</v>
      </c>
    </row>
    <row r="9" spans="1:10" s="85" customFormat="1" x14ac:dyDescent="0.25">
      <c r="A9" s="85" t="s">
        <v>40</v>
      </c>
      <c r="B9" s="90">
        <v>1610</v>
      </c>
      <c r="C9" s="90">
        <v>1610</v>
      </c>
      <c r="D9" s="85">
        <v>-1610</v>
      </c>
      <c r="E9" s="90">
        <f t="shared" ref="E9:E16" si="1">C9+D9</f>
        <v>0</v>
      </c>
      <c r="G9" s="90">
        <v>0</v>
      </c>
      <c r="H9" s="91"/>
      <c r="J9" s="90">
        <f t="shared" si="0"/>
        <v>0</v>
      </c>
    </row>
    <row r="10" spans="1:10" s="85" customFormat="1" x14ac:dyDescent="0.25">
      <c r="A10" s="85" t="s">
        <v>24</v>
      </c>
      <c r="B10" s="90">
        <v>14000</v>
      </c>
      <c r="C10" s="90">
        <v>9000</v>
      </c>
      <c r="E10" s="90">
        <f t="shared" si="1"/>
        <v>9000</v>
      </c>
      <c r="G10" s="90">
        <v>9000</v>
      </c>
      <c r="H10" s="91"/>
      <c r="J10" s="90">
        <f t="shared" si="0"/>
        <v>9000</v>
      </c>
    </row>
    <row r="11" spans="1:10" s="85" customFormat="1" x14ac:dyDescent="0.25">
      <c r="A11" s="85" t="s">
        <v>41</v>
      </c>
      <c r="B11" s="90">
        <v>5000</v>
      </c>
      <c r="C11" s="90">
        <v>5000</v>
      </c>
      <c r="E11" s="90">
        <f t="shared" si="1"/>
        <v>5000</v>
      </c>
      <c r="G11" s="90">
        <v>5000</v>
      </c>
      <c r="H11" s="91"/>
      <c r="J11" s="90">
        <f t="shared" si="0"/>
        <v>5000</v>
      </c>
    </row>
    <row r="12" spans="1:10" s="85" customFormat="1" x14ac:dyDescent="0.25">
      <c r="A12" s="85" t="s">
        <v>42</v>
      </c>
      <c r="B12" s="90">
        <v>1500</v>
      </c>
      <c r="C12" s="90">
        <v>1500</v>
      </c>
      <c r="E12" s="90">
        <f t="shared" si="1"/>
        <v>1500</v>
      </c>
      <c r="G12" s="90">
        <v>1500</v>
      </c>
      <c r="H12" s="91"/>
      <c r="J12" s="90">
        <f t="shared" si="0"/>
        <v>1500</v>
      </c>
    </row>
    <row r="13" spans="1:10" s="85" customFormat="1" x14ac:dyDescent="0.25">
      <c r="A13" s="85" t="s">
        <v>43</v>
      </c>
      <c r="B13" s="90">
        <v>25000</v>
      </c>
      <c r="C13" s="90">
        <v>25000</v>
      </c>
      <c r="E13" s="90">
        <f t="shared" si="1"/>
        <v>25000</v>
      </c>
      <c r="G13" s="90">
        <v>7000</v>
      </c>
      <c r="H13" s="91">
        <v>2838</v>
      </c>
      <c r="I13" s="92" t="s">
        <v>194</v>
      </c>
      <c r="J13" s="90">
        <f>G13+H13</f>
        <v>9838</v>
      </c>
    </row>
    <row r="14" spans="1:10" s="85" customFormat="1" x14ac:dyDescent="0.25">
      <c r="A14" s="85" t="s">
        <v>44</v>
      </c>
      <c r="B14" s="90">
        <v>9000</v>
      </c>
      <c r="C14" s="90">
        <v>9000</v>
      </c>
      <c r="D14" s="90"/>
      <c r="E14" s="90">
        <f t="shared" si="1"/>
        <v>9000</v>
      </c>
      <c r="F14" s="90"/>
      <c r="G14" s="90">
        <v>9000</v>
      </c>
      <c r="H14" s="91"/>
      <c r="J14" s="90">
        <f t="shared" si="0"/>
        <v>9000</v>
      </c>
    </row>
    <row r="15" spans="1:10" s="85" customFormat="1" x14ac:dyDescent="0.25">
      <c r="A15" s="85" t="s">
        <v>45</v>
      </c>
      <c r="B15" s="90">
        <v>4000</v>
      </c>
      <c r="C15" s="90">
        <v>4000</v>
      </c>
      <c r="E15" s="90">
        <f t="shared" si="1"/>
        <v>4000</v>
      </c>
      <c r="G15" s="90">
        <v>5450</v>
      </c>
      <c r="H15" s="91"/>
      <c r="J15" s="90">
        <f t="shared" si="0"/>
        <v>5450</v>
      </c>
    </row>
    <row r="16" spans="1:10" s="85" customFormat="1" x14ac:dyDescent="0.25">
      <c r="A16" s="85" t="s">
        <v>46</v>
      </c>
      <c r="B16" s="90">
        <v>3000</v>
      </c>
      <c r="C16" s="90">
        <v>0</v>
      </c>
      <c r="E16" s="90">
        <f t="shared" si="1"/>
        <v>0</v>
      </c>
      <c r="G16" s="90">
        <v>0</v>
      </c>
      <c r="H16" s="91"/>
      <c r="J16" s="90">
        <f t="shared" si="0"/>
        <v>0</v>
      </c>
    </row>
    <row r="17" spans="1:10" s="85" customFormat="1" x14ac:dyDescent="0.25">
      <c r="A17" s="85" t="s">
        <v>47</v>
      </c>
      <c r="G17" s="93">
        <v>20000</v>
      </c>
      <c r="H17" s="91"/>
      <c r="J17" s="90">
        <f t="shared" si="0"/>
        <v>20000</v>
      </c>
    </row>
    <row r="18" spans="1:10" s="85" customFormat="1" x14ac:dyDescent="0.25">
      <c r="G18" s="93"/>
      <c r="H18" s="91"/>
      <c r="J18" s="90"/>
    </row>
    <row r="19" spans="1:10" s="85" customFormat="1" x14ac:dyDescent="0.25">
      <c r="C19" s="90"/>
      <c r="G19" s="90"/>
    </row>
    <row r="20" spans="1:10" s="85" customFormat="1" x14ac:dyDescent="0.25">
      <c r="A20" s="85" t="s">
        <v>48</v>
      </c>
      <c r="B20" s="94">
        <f>SUM(B7:B19)</f>
        <v>66560</v>
      </c>
      <c r="C20" s="94">
        <f>SUM(C7:C19)</f>
        <v>58560</v>
      </c>
      <c r="D20" s="94">
        <f>SUM(D7:D19)</f>
        <v>-1610</v>
      </c>
      <c r="E20" s="94">
        <f>SUM(E7:E19)</f>
        <v>56950</v>
      </c>
      <c r="F20" s="94"/>
      <c r="G20" s="94">
        <f>SUM(G7:G19)</f>
        <v>56950</v>
      </c>
      <c r="H20" s="94">
        <f>SUM(H7:H19)</f>
        <v>2838</v>
      </c>
      <c r="I20" s="94">
        <f>SUM(I7:I19)</f>
        <v>0</v>
      </c>
      <c r="J20" s="94">
        <f>SUM(J7:J19)</f>
        <v>59788</v>
      </c>
    </row>
    <row r="21" spans="1:10" x14ac:dyDescent="0.25">
      <c r="A21" s="85"/>
      <c r="B21" s="85"/>
      <c r="C21" s="85"/>
      <c r="D21" s="85"/>
      <c r="E21" s="85"/>
      <c r="F21" s="90"/>
      <c r="G21" s="85"/>
    </row>
    <row r="22" spans="1:10" x14ac:dyDescent="0.25">
      <c r="A22" s="84" t="s">
        <v>49</v>
      </c>
      <c r="B22" s="84"/>
      <c r="C22" s="85"/>
      <c r="D22" s="85"/>
      <c r="E22" s="85"/>
      <c r="F22" s="85"/>
      <c r="G22" s="85"/>
      <c r="I22" s="19" t="s">
        <v>186</v>
      </c>
      <c r="J22" s="96">
        <v>79662.42</v>
      </c>
    </row>
    <row r="23" spans="1:10" x14ac:dyDescent="0.25">
      <c r="A23" s="85"/>
      <c r="B23" s="85"/>
      <c r="C23" s="85"/>
      <c r="D23" s="85"/>
      <c r="E23" s="85"/>
      <c r="F23" s="85"/>
      <c r="G23" s="85"/>
    </row>
    <row r="24" spans="1:10" x14ac:dyDescent="0.25">
      <c r="A24" s="85" t="s">
        <v>50</v>
      </c>
      <c r="B24" s="85"/>
      <c r="C24" s="90">
        <v>291</v>
      </c>
      <c r="D24" s="85">
        <v>0</v>
      </c>
      <c r="E24" s="85"/>
      <c r="F24" s="85"/>
      <c r="G24" s="90">
        <f>C24+D24-F24</f>
        <v>291</v>
      </c>
      <c r="I24" s="19" t="s">
        <v>187</v>
      </c>
      <c r="J24" s="98">
        <f>J22-J20</f>
        <v>19874.419999999998</v>
      </c>
    </row>
    <row r="25" spans="1:10" x14ac:dyDescent="0.25">
      <c r="A25" s="85"/>
      <c r="B25" s="85"/>
      <c r="C25" s="85"/>
      <c r="D25" s="85"/>
      <c r="E25" s="85"/>
      <c r="F25" s="85"/>
      <c r="G25" s="85"/>
    </row>
    <row r="28" spans="1:10" x14ac:dyDescent="0.25">
      <c r="A28" s="95"/>
      <c r="B28" s="95"/>
    </row>
    <row r="29" spans="1:10" x14ac:dyDescent="0.25">
      <c r="A29" s="95"/>
      <c r="B29" s="95"/>
    </row>
    <row r="30" spans="1:10" x14ac:dyDescent="0.25">
      <c r="A30" s="95"/>
      <c r="B30" s="95"/>
    </row>
    <row r="31" spans="1:10" x14ac:dyDescent="0.25">
      <c r="A31" s="95"/>
      <c r="B31" s="95"/>
    </row>
    <row r="32" spans="1:10" x14ac:dyDescent="0.25">
      <c r="A32" s="95"/>
      <c r="B32" s="95"/>
    </row>
    <row r="33" spans="1:2" x14ac:dyDescent="0.25">
      <c r="A33" s="95"/>
      <c r="B33" s="95"/>
    </row>
    <row r="34" spans="1:2" x14ac:dyDescent="0.25">
      <c r="A34" s="95"/>
      <c r="B34" s="95"/>
    </row>
    <row r="35" spans="1:2" x14ac:dyDescent="0.25">
      <c r="A35" s="95"/>
      <c r="B35" s="95"/>
    </row>
    <row r="36" spans="1:2" x14ac:dyDescent="0.25">
      <c r="A36" s="95"/>
      <c r="B36" s="95"/>
    </row>
    <row r="37" spans="1:2" x14ac:dyDescent="0.25">
      <c r="A37" s="95"/>
      <c r="B37" s="95"/>
    </row>
    <row r="38" spans="1:2" x14ac:dyDescent="0.25">
      <c r="A38" s="95"/>
      <c r="B38" s="95"/>
    </row>
  </sheetData>
  <pageMargins left="0.51181102362204722" right="0.5118110236220472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H20" sqref="H20"/>
    </sheetView>
  </sheetViews>
  <sheetFormatPr defaultRowHeight="15" x14ac:dyDescent="0.25"/>
  <cols>
    <col min="1" max="1" width="73.85546875" bestFit="1" customWidth="1"/>
    <col min="2" max="2" width="7.28515625" bestFit="1" customWidth="1"/>
    <col min="6" max="6" width="9.7109375" bestFit="1" customWidth="1"/>
  </cols>
  <sheetData>
    <row r="1" spans="1:6" ht="18" x14ac:dyDescent="0.25">
      <c r="A1" s="8" t="s">
        <v>0</v>
      </c>
    </row>
    <row r="3" spans="1:6" x14ac:dyDescent="0.25">
      <c r="B3" s="13" t="s">
        <v>5</v>
      </c>
      <c r="C3" t="s">
        <v>57</v>
      </c>
      <c r="E3" t="s">
        <v>58</v>
      </c>
      <c r="F3" t="s">
        <v>177</v>
      </c>
    </row>
    <row r="4" spans="1:6" x14ac:dyDescent="0.25">
      <c r="B4" s="4" t="s">
        <v>51</v>
      </c>
      <c r="C4" s="4"/>
      <c r="D4" s="4"/>
    </row>
    <row r="5" spans="1:6" x14ac:dyDescent="0.25">
      <c r="B5" s="5"/>
    </row>
    <row r="6" spans="1:6" x14ac:dyDescent="0.25">
      <c r="A6" s="1"/>
      <c r="B6" s="5"/>
    </row>
    <row r="7" spans="1:6" x14ac:dyDescent="0.25">
      <c r="B7" s="9"/>
    </row>
    <row r="8" spans="1:6" x14ac:dyDescent="0.25">
      <c r="A8" s="2" t="s">
        <v>162</v>
      </c>
      <c r="B8" s="3">
        <v>79249</v>
      </c>
      <c r="C8">
        <v>83180</v>
      </c>
      <c r="D8">
        <v>83180</v>
      </c>
      <c r="F8">
        <v>78540</v>
      </c>
    </row>
    <row r="9" spans="1:6" x14ac:dyDescent="0.25">
      <c r="A9" s="10" t="s">
        <v>52</v>
      </c>
      <c r="B9" s="3"/>
    </row>
    <row r="10" spans="1:6" x14ac:dyDescent="0.25">
      <c r="A10" s="2" t="s">
        <v>53</v>
      </c>
      <c r="B10" s="3">
        <v>-66205</v>
      </c>
      <c r="C10">
        <v>-66560</v>
      </c>
      <c r="D10">
        <v>-66560</v>
      </c>
      <c r="F10" s="3">
        <f>-'EARMARKED RESERVES X'!G20</f>
        <v>-56950</v>
      </c>
    </row>
    <row r="11" spans="1:6" x14ac:dyDescent="0.25">
      <c r="B11" s="3"/>
    </row>
    <row r="12" spans="1:6" ht="15.75" thickBot="1" x14ac:dyDescent="0.3">
      <c r="A12" s="1" t="s">
        <v>163</v>
      </c>
      <c r="B12" s="6">
        <f>SUM(B8:B10)</f>
        <v>13044</v>
      </c>
      <c r="C12" s="55">
        <f>C8+C10</f>
        <v>16620</v>
      </c>
      <c r="D12" s="55">
        <f>D8+D10</f>
        <v>16620</v>
      </c>
      <c r="F12" s="55">
        <f>F8+F10</f>
        <v>21590</v>
      </c>
    </row>
    <row r="13" spans="1:6" ht="15.75" thickTop="1" x14ac:dyDescent="0.25"/>
    <row r="14" spans="1:6" x14ac:dyDescent="0.25">
      <c r="A14" s="2" t="s">
        <v>166</v>
      </c>
      <c r="B14">
        <v>96928</v>
      </c>
      <c r="C14" s="11">
        <v>53921</v>
      </c>
      <c r="D14" s="11">
        <v>63936.81</v>
      </c>
      <c r="F14">
        <v>61844.17</v>
      </c>
    </row>
    <row r="15" spans="1:6" x14ac:dyDescent="0.25">
      <c r="C15" s="12"/>
      <c r="D15" s="12"/>
    </row>
    <row r="16" spans="1:6" x14ac:dyDescent="0.25">
      <c r="A16" s="2" t="s">
        <v>167</v>
      </c>
      <c r="B16">
        <v>-92997</v>
      </c>
      <c r="C16" s="3">
        <v>-55851</v>
      </c>
      <c r="D16" s="3">
        <v>-59288.4</v>
      </c>
      <c r="F16">
        <v>-60722.62</v>
      </c>
    </row>
    <row r="17" spans="1:8" x14ac:dyDescent="0.25">
      <c r="A17" s="2" t="s">
        <v>168</v>
      </c>
      <c r="B17">
        <v>-355</v>
      </c>
      <c r="D17">
        <f>8000</f>
        <v>8000</v>
      </c>
      <c r="F17" s="3">
        <f>'EARMARKED RESERVES X'!H20</f>
        <v>2838</v>
      </c>
    </row>
    <row r="18" spans="1:8" x14ac:dyDescent="0.25">
      <c r="A18" s="2"/>
    </row>
    <row r="19" spans="1:8" ht="15.75" thickBot="1" x14ac:dyDescent="0.3">
      <c r="A19" s="1" t="s">
        <v>164</v>
      </c>
      <c r="B19" s="54">
        <f>SUM(B12:B18)</f>
        <v>16620</v>
      </c>
      <c r="C19" s="54">
        <f>C12+C14+C16</f>
        <v>14690</v>
      </c>
      <c r="D19" s="54">
        <f>SUM(D12:D18)</f>
        <v>29268.409999999996</v>
      </c>
      <c r="F19" s="54">
        <f>SUM(F12:F18)</f>
        <v>25549.549999999996</v>
      </c>
      <c r="H19" s="3">
        <f>F19-23313</f>
        <v>2236.5499999999956</v>
      </c>
    </row>
    <row r="20" spans="1:8" ht="15.75" thickTop="1" x14ac:dyDescent="0.25">
      <c r="A20" s="1"/>
      <c r="C20" s="12"/>
      <c r="D20" s="12"/>
    </row>
    <row r="21" spans="1:8" x14ac:dyDescent="0.25">
      <c r="A21" s="1" t="s">
        <v>165</v>
      </c>
      <c r="B21">
        <v>66560</v>
      </c>
      <c r="D21">
        <f>-D10-D17</f>
        <v>58560</v>
      </c>
      <c r="F21">
        <f>-F10-F17</f>
        <v>54112</v>
      </c>
    </row>
    <row r="22" spans="1:8" x14ac:dyDescent="0.25">
      <c r="A22" s="2"/>
    </row>
    <row r="23" spans="1:8" x14ac:dyDescent="0.25">
      <c r="A23" t="s">
        <v>31</v>
      </c>
      <c r="B23" s="3">
        <f>B19+B21</f>
        <v>83180</v>
      </c>
      <c r="D23" s="3">
        <f>D21+D19</f>
        <v>87828.41</v>
      </c>
    </row>
    <row r="24" spans="1:8" x14ac:dyDescent="0.25">
      <c r="A24" s="1" t="s">
        <v>54</v>
      </c>
    </row>
    <row r="25" spans="1:8" x14ac:dyDescent="0.25">
      <c r="A25" t="s">
        <v>55</v>
      </c>
      <c r="B25">
        <v>73220</v>
      </c>
      <c r="D25">
        <v>84675</v>
      </c>
    </row>
    <row r="26" spans="1:8" x14ac:dyDescent="0.25">
      <c r="A26" t="s">
        <v>56</v>
      </c>
      <c r="B26">
        <v>9960</v>
      </c>
      <c r="D26">
        <v>3279.51</v>
      </c>
      <c r="F26" s="3"/>
    </row>
    <row r="32" spans="1:8" x14ac:dyDescent="0.25">
      <c r="A32" t="s">
        <v>59</v>
      </c>
      <c r="B32">
        <v>75339.81</v>
      </c>
      <c r="C32">
        <v>84675</v>
      </c>
      <c r="D32">
        <v>84675</v>
      </c>
    </row>
    <row r="33" spans="1:5" x14ac:dyDescent="0.25">
      <c r="A33" t="s">
        <v>60</v>
      </c>
      <c r="B33">
        <v>2120.0100000000002</v>
      </c>
      <c r="C33">
        <v>7145.52</v>
      </c>
      <c r="D33">
        <v>7145.52</v>
      </c>
    </row>
    <row r="34" spans="1:5" x14ac:dyDescent="0.25">
      <c r="A34" t="s">
        <v>61</v>
      </c>
      <c r="B34">
        <v>0</v>
      </c>
      <c r="C34">
        <v>338.73</v>
      </c>
      <c r="D34">
        <v>338.73</v>
      </c>
    </row>
    <row r="35" spans="1:5" x14ac:dyDescent="0.25">
      <c r="A35" t="s">
        <v>62</v>
      </c>
      <c r="B35">
        <v>9959.5300000000007</v>
      </c>
      <c r="C35">
        <v>3279.51</v>
      </c>
      <c r="D35">
        <v>3279.51</v>
      </c>
    </row>
    <row r="36" spans="1:5" x14ac:dyDescent="0.25">
      <c r="A36" t="s">
        <v>64</v>
      </c>
      <c r="E36" t="s">
        <v>65</v>
      </c>
    </row>
    <row r="37" spans="1:5" x14ac:dyDescent="0.25">
      <c r="A37" t="s">
        <v>63</v>
      </c>
      <c r="B37">
        <f>B32-B33+B34+B35</f>
        <v>83179.33</v>
      </c>
      <c r="C37">
        <f>C32-C33+C34+C35</f>
        <v>81147.719999999987</v>
      </c>
      <c r="D37">
        <f>D32-D33+D34+D35+D36</f>
        <v>81147.719999999987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activeCell="G17" sqref="G17"/>
    </sheetView>
  </sheetViews>
  <sheetFormatPr defaultRowHeight="15" x14ac:dyDescent="0.25"/>
  <cols>
    <col min="1" max="1" width="27" style="14" bestFit="1" customWidth="1"/>
    <col min="2" max="2" width="9.5703125" style="14" bestFit="1" customWidth="1"/>
    <col min="3" max="3" width="9.140625" style="14"/>
    <col min="4" max="4" width="5.140625" style="7" bestFit="1" customWidth="1"/>
    <col min="5" max="6" width="10.5703125" style="15" bestFit="1" customWidth="1"/>
    <col min="7" max="7" width="9.140625" style="7"/>
    <col min="8" max="8" width="9.5703125" bestFit="1" customWidth="1"/>
  </cols>
  <sheetData>
    <row r="1" spans="1:7" x14ac:dyDescent="0.25">
      <c r="A1" s="14" t="s">
        <v>66</v>
      </c>
    </row>
    <row r="3" spans="1:7" x14ac:dyDescent="0.25">
      <c r="A3" s="14" t="s">
        <v>67</v>
      </c>
      <c r="B3" s="102" t="s">
        <v>82</v>
      </c>
      <c r="C3" s="102"/>
      <c r="D3" s="102"/>
    </row>
    <row r="4" spans="1:7" x14ac:dyDescent="0.25">
      <c r="A4" s="102" t="s">
        <v>191</v>
      </c>
      <c r="B4" s="102"/>
    </row>
    <row r="5" spans="1:7" x14ac:dyDescent="0.25">
      <c r="A5" s="14" t="s">
        <v>68</v>
      </c>
      <c r="B5" s="102" t="s">
        <v>69</v>
      </c>
      <c r="C5" s="102"/>
      <c r="D5" s="7" t="s">
        <v>70</v>
      </c>
    </row>
    <row r="7" spans="1:7" x14ac:dyDescent="0.25">
      <c r="A7" s="102" t="s">
        <v>180</v>
      </c>
      <c r="B7" s="102"/>
      <c r="C7" s="102"/>
    </row>
    <row r="8" spans="1:7" x14ac:dyDescent="0.25">
      <c r="A8" s="14" t="s">
        <v>71</v>
      </c>
      <c r="E8" s="15">
        <v>82389.17</v>
      </c>
    </row>
    <row r="9" spans="1:7" s="19" customFormat="1" x14ac:dyDescent="0.25">
      <c r="A9" s="17" t="s">
        <v>72</v>
      </c>
      <c r="B9" s="17"/>
      <c r="C9" s="17"/>
      <c r="D9" s="18"/>
      <c r="E9" s="15">
        <v>0</v>
      </c>
      <c r="F9" s="15"/>
      <c r="G9" s="18"/>
    </row>
    <row r="10" spans="1:7" s="19" customFormat="1" x14ac:dyDescent="0.25">
      <c r="A10" s="17"/>
      <c r="B10" s="17"/>
      <c r="C10" s="17"/>
      <c r="D10" s="18"/>
      <c r="E10" s="20"/>
      <c r="F10" s="20">
        <f>SUM(E8:E9)</f>
        <v>82389.17</v>
      </c>
      <c r="G10" s="18"/>
    </row>
    <row r="11" spans="1:7" s="19" customFormat="1" x14ac:dyDescent="0.25">
      <c r="A11" s="17" t="s">
        <v>73</v>
      </c>
      <c r="B11" s="17"/>
      <c r="C11" s="17"/>
      <c r="D11" s="18"/>
      <c r="E11" s="15"/>
      <c r="F11" s="15"/>
      <c r="G11" s="18"/>
    </row>
    <row r="12" spans="1:7" s="19" customFormat="1" x14ac:dyDescent="0.25">
      <c r="A12" s="17" t="s">
        <v>74</v>
      </c>
      <c r="B12" s="21">
        <v>1079</v>
      </c>
      <c r="C12" s="22"/>
      <c r="D12" s="18"/>
      <c r="E12" s="23">
        <v>-100</v>
      </c>
      <c r="F12" s="15"/>
      <c r="G12" s="18"/>
    </row>
    <row r="13" spans="1:7" s="19" customFormat="1" x14ac:dyDescent="0.25">
      <c r="A13" s="56"/>
      <c r="B13" s="21">
        <v>1080</v>
      </c>
      <c r="C13" s="22"/>
      <c r="D13" s="18"/>
      <c r="E13" s="23">
        <v>-100</v>
      </c>
      <c r="F13" s="15"/>
      <c r="G13" s="18"/>
    </row>
    <row r="14" spans="1:7" s="19" customFormat="1" x14ac:dyDescent="0.25">
      <c r="A14" s="56"/>
      <c r="B14" s="21">
        <v>1081</v>
      </c>
      <c r="C14" s="22"/>
      <c r="D14" s="18"/>
      <c r="E14" s="23">
        <v>-100</v>
      </c>
      <c r="F14" s="15"/>
      <c r="G14" s="18"/>
    </row>
    <row r="15" spans="1:7" s="19" customFormat="1" x14ac:dyDescent="0.25">
      <c r="A15" s="56"/>
      <c r="B15" s="21">
        <v>1083</v>
      </c>
      <c r="C15" s="22"/>
      <c r="D15" s="18"/>
      <c r="E15" s="23">
        <v>-100</v>
      </c>
      <c r="F15" s="15"/>
      <c r="G15" s="18"/>
    </row>
    <row r="16" spans="1:7" s="19" customFormat="1" x14ac:dyDescent="0.25">
      <c r="A16" s="56"/>
      <c r="B16" s="21">
        <v>1084</v>
      </c>
      <c r="C16" s="22"/>
      <c r="D16" s="18"/>
      <c r="E16" s="23">
        <v>-100</v>
      </c>
      <c r="F16" s="15"/>
      <c r="G16" s="18"/>
    </row>
    <row r="17" spans="1:7" s="19" customFormat="1" x14ac:dyDescent="0.25">
      <c r="A17" s="17"/>
      <c r="B17" s="21">
        <v>1085</v>
      </c>
      <c r="C17" s="24"/>
      <c r="D17" s="18"/>
      <c r="E17" s="23">
        <v>-100</v>
      </c>
      <c r="F17" s="15"/>
      <c r="G17" s="18"/>
    </row>
    <row r="18" spans="1:7" s="19" customFormat="1" x14ac:dyDescent="0.25">
      <c r="A18" s="17"/>
      <c r="B18" s="21">
        <v>1086</v>
      </c>
      <c r="C18" s="22"/>
      <c r="D18" s="18"/>
      <c r="E18" s="23">
        <v>-100</v>
      </c>
      <c r="F18" s="15"/>
      <c r="G18" s="18"/>
    </row>
    <row r="19" spans="1:7" s="19" customFormat="1" x14ac:dyDescent="0.25">
      <c r="A19" s="17"/>
      <c r="B19" s="25">
        <v>1088</v>
      </c>
      <c r="C19" s="18"/>
      <c r="D19" s="18"/>
      <c r="E19" s="26">
        <v>-100</v>
      </c>
      <c r="F19" s="15"/>
      <c r="G19" s="18"/>
    </row>
    <row r="20" spans="1:7" s="19" customFormat="1" x14ac:dyDescent="0.25">
      <c r="A20" s="17"/>
      <c r="B20" s="25">
        <v>1089</v>
      </c>
      <c r="C20" s="18"/>
      <c r="D20" s="18"/>
      <c r="E20" s="26">
        <v>-300</v>
      </c>
      <c r="F20" s="15"/>
      <c r="G20" s="18"/>
    </row>
    <row r="21" spans="1:7" s="19" customFormat="1" x14ac:dyDescent="0.25">
      <c r="A21" s="17"/>
      <c r="B21" s="52">
        <v>1090</v>
      </c>
      <c r="C21" s="18"/>
      <c r="D21" s="18"/>
      <c r="E21" s="15">
        <v>-56.75</v>
      </c>
      <c r="F21" s="15"/>
      <c r="G21" s="18"/>
    </row>
    <row r="22" spans="1:7" s="19" customFormat="1" x14ac:dyDescent="0.25">
      <c r="A22" s="56"/>
      <c r="B22" s="52">
        <v>1091</v>
      </c>
      <c r="C22" s="18"/>
      <c r="D22" s="18"/>
      <c r="E22" s="15">
        <v>-87.26</v>
      </c>
      <c r="F22" s="15"/>
      <c r="G22" s="18"/>
    </row>
    <row r="23" spans="1:7" s="19" customFormat="1" x14ac:dyDescent="0.25">
      <c r="A23" s="56"/>
      <c r="B23" s="52">
        <v>1093</v>
      </c>
      <c r="C23" s="18"/>
      <c r="D23" s="18"/>
      <c r="E23" s="15">
        <v>-294</v>
      </c>
      <c r="F23" s="15"/>
      <c r="G23" s="18"/>
    </row>
    <row r="24" spans="1:7" s="19" customFormat="1" x14ac:dyDescent="0.25">
      <c r="A24" s="56"/>
      <c r="B24" s="52">
        <v>1095</v>
      </c>
      <c r="C24" s="18"/>
      <c r="D24" s="18"/>
      <c r="E24" s="15">
        <v>-261.52999999999997</v>
      </c>
      <c r="F24" s="15"/>
      <c r="G24" s="18"/>
    </row>
    <row r="25" spans="1:7" s="19" customFormat="1" x14ac:dyDescent="0.25">
      <c r="A25" s="56"/>
      <c r="B25" s="21">
        <v>1097</v>
      </c>
      <c r="E25" s="82">
        <v>-288</v>
      </c>
      <c r="F25" s="15"/>
      <c r="G25" s="18"/>
    </row>
    <row r="26" spans="1:7" s="19" customFormat="1" x14ac:dyDescent="0.25">
      <c r="A26" s="56"/>
      <c r="B26" s="21">
        <v>1098</v>
      </c>
      <c r="E26" s="82">
        <v>-116.17</v>
      </c>
      <c r="F26" s="15"/>
      <c r="G26" s="18"/>
    </row>
    <row r="27" spans="1:7" s="19" customFormat="1" x14ac:dyDescent="0.25">
      <c r="A27" s="80"/>
      <c r="B27" s="21">
        <v>1099</v>
      </c>
      <c r="C27" s="18"/>
      <c r="D27" s="18"/>
      <c r="E27" s="26">
        <v>-523.04</v>
      </c>
      <c r="F27" s="15"/>
      <c r="G27" s="18"/>
    </row>
    <row r="28" spans="1:7" s="19" customFormat="1" x14ac:dyDescent="0.25">
      <c r="A28" s="17"/>
      <c r="F28" s="15"/>
      <c r="G28" s="18"/>
    </row>
    <row r="29" spans="1:7" s="19" customFormat="1" x14ac:dyDescent="0.25">
      <c r="A29" s="17"/>
      <c r="B29" s="18"/>
      <c r="C29" s="18"/>
      <c r="D29" s="18"/>
      <c r="E29" s="15"/>
      <c r="F29" s="15"/>
      <c r="G29" s="18"/>
    </row>
    <row r="30" spans="1:7" s="19" customFormat="1" x14ac:dyDescent="0.25">
      <c r="A30" s="17"/>
      <c r="B30" s="17"/>
      <c r="C30" s="17"/>
      <c r="D30" s="18"/>
      <c r="E30" s="20"/>
      <c r="F30" s="20">
        <f>SUM(E12:E29)</f>
        <v>-2726.75</v>
      </c>
      <c r="G30" s="18"/>
    </row>
    <row r="31" spans="1:7" s="19" customFormat="1" x14ac:dyDescent="0.25">
      <c r="A31" s="17"/>
      <c r="B31" s="17"/>
      <c r="C31" s="17"/>
      <c r="D31" s="18"/>
      <c r="E31" s="15"/>
      <c r="F31" s="15"/>
      <c r="G31" s="18"/>
    </row>
    <row r="32" spans="1:7" s="19" customFormat="1" x14ac:dyDescent="0.25">
      <c r="A32" s="17" t="s">
        <v>75</v>
      </c>
      <c r="B32" s="17" t="s">
        <v>76</v>
      </c>
      <c r="C32" s="17"/>
      <c r="D32" s="18"/>
      <c r="E32" s="15">
        <v>0</v>
      </c>
      <c r="F32" s="15"/>
      <c r="G32" s="18"/>
    </row>
    <row r="33" spans="1:8" s="19" customFormat="1" x14ac:dyDescent="0.25">
      <c r="A33" s="17"/>
      <c r="B33" s="17"/>
      <c r="C33" s="17"/>
      <c r="D33" s="18"/>
      <c r="E33" s="20"/>
      <c r="F33" s="20">
        <f>SUM(E32)</f>
        <v>0</v>
      </c>
      <c r="G33" s="18"/>
    </row>
    <row r="34" spans="1:8" s="19" customFormat="1" x14ac:dyDescent="0.25">
      <c r="A34" s="17"/>
      <c r="B34" s="16"/>
      <c r="C34" s="17"/>
      <c r="D34" s="18"/>
      <c r="E34" s="15"/>
      <c r="F34" s="15"/>
      <c r="G34" s="18"/>
    </row>
    <row r="35" spans="1:8" s="19" customFormat="1" x14ac:dyDescent="0.25">
      <c r="A35" s="17"/>
      <c r="B35" s="17"/>
      <c r="C35" s="17"/>
      <c r="D35" s="18"/>
      <c r="E35" s="15"/>
      <c r="F35" s="15"/>
      <c r="G35" s="18"/>
    </row>
    <row r="36" spans="1:8" s="19" customFormat="1" ht="15.75" thickBot="1" x14ac:dyDescent="0.3">
      <c r="A36" s="102" t="s">
        <v>192</v>
      </c>
      <c r="B36" s="103"/>
      <c r="C36" s="17"/>
      <c r="D36" s="18"/>
      <c r="E36" s="15"/>
      <c r="F36" s="27">
        <f>SUM(F10:F35)</f>
        <v>79662.42</v>
      </c>
      <c r="G36" s="18"/>
    </row>
    <row r="37" spans="1:8" s="19" customFormat="1" ht="15.75" thickTop="1" x14ac:dyDescent="0.25">
      <c r="A37" s="17"/>
      <c r="B37" s="17"/>
      <c r="C37" s="17"/>
      <c r="D37" s="18"/>
      <c r="E37" s="15"/>
      <c r="F37" s="15"/>
      <c r="G37" s="18"/>
    </row>
    <row r="38" spans="1:8" s="19" customFormat="1" ht="30" customHeight="1" x14ac:dyDescent="0.25">
      <c r="A38" s="104" t="s">
        <v>77</v>
      </c>
      <c r="B38" s="104"/>
      <c r="C38" s="104"/>
      <c r="D38" s="104"/>
      <c r="E38" s="104"/>
      <c r="F38" s="104"/>
      <c r="G38" s="104"/>
    </row>
    <row r="39" spans="1:8" s="19" customFormat="1" x14ac:dyDescent="0.25">
      <c r="A39" s="17"/>
      <c r="B39" s="17"/>
      <c r="C39" s="17"/>
      <c r="D39" s="18"/>
      <c r="E39" s="15"/>
      <c r="F39" s="15"/>
      <c r="G39" s="18"/>
    </row>
    <row r="40" spans="1:8" s="19" customFormat="1" x14ac:dyDescent="0.25">
      <c r="A40" s="17" t="s">
        <v>78</v>
      </c>
      <c r="B40" s="17"/>
      <c r="C40" s="17"/>
      <c r="D40" s="18"/>
      <c r="E40" s="15"/>
      <c r="F40" s="15"/>
      <c r="G40" s="18"/>
    </row>
    <row r="41" spans="1:8" s="19" customFormat="1" x14ac:dyDescent="0.25">
      <c r="A41" s="17"/>
      <c r="B41" s="17"/>
      <c r="C41" s="17"/>
      <c r="D41" s="18"/>
      <c r="E41" s="15"/>
      <c r="F41" s="15"/>
      <c r="G41" s="18"/>
    </row>
    <row r="42" spans="1:8" s="19" customFormat="1" x14ac:dyDescent="0.25">
      <c r="A42" s="57" t="s">
        <v>181</v>
      </c>
      <c r="B42" s="17"/>
      <c r="C42" s="17"/>
      <c r="D42" s="18"/>
      <c r="E42" s="15"/>
      <c r="F42" s="28">
        <v>78540.87</v>
      </c>
      <c r="G42" s="18"/>
    </row>
    <row r="43" spans="1:8" s="19" customFormat="1" x14ac:dyDescent="0.25">
      <c r="A43" s="17" t="s">
        <v>79</v>
      </c>
      <c r="B43" s="17"/>
      <c r="C43" s="17"/>
      <c r="D43" s="18"/>
      <c r="E43" s="15"/>
      <c r="F43" s="29">
        <f>61833.55+10.62</f>
        <v>61844.170000000006</v>
      </c>
      <c r="G43" s="18"/>
    </row>
    <row r="44" spans="1:8" s="19" customFormat="1" x14ac:dyDescent="0.25">
      <c r="A44" s="17" t="s">
        <v>80</v>
      </c>
      <c r="B44" s="17"/>
      <c r="C44" s="17"/>
      <c r="D44" s="18"/>
      <c r="E44" s="15"/>
      <c r="F44" s="29">
        <v>-60787.41</v>
      </c>
      <c r="G44" s="18"/>
    </row>
    <row r="45" spans="1:8" s="19" customFormat="1" x14ac:dyDescent="0.25">
      <c r="A45" s="17"/>
      <c r="B45" s="17"/>
      <c r="C45" s="17"/>
      <c r="D45" s="18"/>
      <c r="E45" s="15"/>
      <c r="F45" s="15"/>
      <c r="G45" s="18"/>
    </row>
    <row r="46" spans="1:8" s="19" customFormat="1" ht="15.75" thickBot="1" x14ac:dyDescent="0.3">
      <c r="A46" s="103" t="s">
        <v>81</v>
      </c>
      <c r="B46" s="103"/>
      <c r="C46" s="103"/>
      <c r="D46" s="18"/>
      <c r="E46" s="15"/>
      <c r="F46" s="27">
        <f>SUM(F42:F45)</f>
        <v>79597.63</v>
      </c>
      <c r="G46" s="18"/>
      <c r="H46" s="39"/>
    </row>
    <row r="47" spans="1:8" s="19" customFormat="1" ht="15.75" thickTop="1" x14ac:dyDescent="0.25">
      <c r="A47" s="17"/>
      <c r="B47" s="17"/>
      <c r="C47" s="17"/>
      <c r="D47" s="18"/>
      <c r="E47" s="15"/>
      <c r="F47" s="15"/>
      <c r="G47" s="18"/>
      <c r="H47" s="29"/>
    </row>
    <row r="48" spans="1:8" x14ac:dyDescent="0.25">
      <c r="H48" s="30"/>
    </row>
  </sheetData>
  <mergeCells count="7">
    <mergeCell ref="B3:D3"/>
    <mergeCell ref="A46:C46"/>
    <mergeCell ref="A4:B4"/>
    <mergeCell ref="B5:C5"/>
    <mergeCell ref="A7:C7"/>
    <mergeCell ref="A36:B36"/>
    <mergeCell ref="A38:G38"/>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selection activeCell="E18" sqref="E18"/>
    </sheetView>
  </sheetViews>
  <sheetFormatPr defaultRowHeight="15" x14ac:dyDescent="0.25"/>
  <cols>
    <col min="1" max="1" width="29" bestFit="1" customWidth="1"/>
    <col min="2" max="2" width="11.5703125" bestFit="1" customWidth="1"/>
    <col min="3" max="3" width="13.28515625" customWidth="1"/>
    <col min="4" max="4" width="10.5703125" bestFit="1" customWidth="1"/>
    <col min="5" max="5" width="46.42578125" style="31" bestFit="1" customWidth="1"/>
    <col min="6" max="6" width="10.7109375" bestFit="1" customWidth="1"/>
  </cols>
  <sheetData>
    <row r="1" spans="1:6" x14ac:dyDescent="0.25">
      <c r="A1" s="60" t="s">
        <v>170</v>
      </c>
    </row>
    <row r="2" spans="1:6" x14ac:dyDescent="0.25">
      <c r="A2" t="s">
        <v>83</v>
      </c>
    </row>
    <row r="4" spans="1:6" x14ac:dyDescent="0.25">
      <c r="A4" s="32"/>
      <c r="B4" s="32" t="s">
        <v>58</v>
      </c>
      <c r="C4" s="32" t="s">
        <v>177</v>
      </c>
      <c r="D4" s="32" t="s">
        <v>84</v>
      </c>
      <c r="E4" s="33" t="s">
        <v>85</v>
      </c>
      <c r="F4" s="100" t="s">
        <v>171</v>
      </c>
    </row>
    <row r="5" spans="1:6" x14ac:dyDescent="0.25">
      <c r="A5" s="32" t="s">
        <v>86</v>
      </c>
      <c r="B5" s="34">
        <v>53000</v>
      </c>
      <c r="C5" s="32">
        <v>56180</v>
      </c>
      <c r="D5" s="34">
        <f>C5-B5</f>
        <v>3180</v>
      </c>
      <c r="E5" s="33"/>
      <c r="F5" s="53">
        <f>100-(C5/B5*100)</f>
        <v>-6</v>
      </c>
    </row>
    <row r="6" spans="1:6" x14ac:dyDescent="0.25">
      <c r="A6" s="32" t="s">
        <v>87</v>
      </c>
      <c r="B6" s="34">
        <v>6283</v>
      </c>
      <c r="C6" s="32">
        <v>5664</v>
      </c>
      <c r="D6" s="34">
        <f t="shared" ref="D6:D12" si="0">C6-B6</f>
        <v>-619</v>
      </c>
      <c r="E6" s="33"/>
      <c r="F6" s="53">
        <f t="shared" ref="F6:F11" si="1">100-(C6/B6*100)</f>
        <v>9.8519815374820894</v>
      </c>
    </row>
    <row r="7" spans="1:6" x14ac:dyDescent="0.25">
      <c r="A7" s="32" t="s">
        <v>88</v>
      </c>
      <c r="B7" s="34">
        <v>13929</v>
      </c>
      <c r="C7" s="32">
        <v>11633</v>
      </c>
      <c r="D7" s="34">
        <f t="shared" si="0"/>
        <v>-2296</v>
      </c>
      <c r="E7" s="101" t="s">
        <v>190</v>
      </c>
      <c r="F7" s="53">
        <f t="shared" si="1"/>
        <v>16.483595376552515</v>
      </c>
    </row>
    <row r="8" spans="1:6" x14ac:dyDescent="0.25">
      <c r="A8" s="32" t="s">
        <v>89</v>
      </c>
      <c r="B8" s="34">
        <v>0</v>
      </c>
      <c r="C8" s="32">
        <v>0</v>
      </c>
      <c r="D8" s="34">
        <f t="shared" si="0"/>
        <v>0</v>
      </c>
      <c r="E8" s="33"/>
      <c r="F8" s="53"/>
    </row>
    <row r="9" spans="1:6" x14ac:dyDescent="0.25">
      <c r="A9" s="32" t="s">
        <v>90</v>
      </c>
      <c r="B9" s="34">
        <v>44682</v>
      </c>
      <c r="C9" s="32">
        <v>49089</v>
      </c>
      <c r="D9" s="34">
        <f t="shared" si="0"/>
        <v>4407</v>
      </c>
      <c r="E9" s="33"/>
      <c r="F9" s="53">
        <f t="shared" si="1"/>
        <v>-9.863032093460447</v>
      </c>
    </row>
    <row r="10" spans="1:6" x14ac:dyDescent="0.25">
      <c r="A10" s="32" t="s">
        <v>91</v>
      </c>
      <c r="B10" s="34">
        <v>78540</v>
      </c>
      <c r="C10" s="32">
        <v>79662</v>
      </c>
      <c r="D10" s="34">
        <f t="shared" si="0"/>
        <v>1122</v>
      </c>
      <c r="E10" s="33"/>
      <c r="F10" s="53">
        <f t="shared" si="1"/>
        <v>-1.4285714285714164</v>
      </c>
    </row>
    <row r="11" spans="1:6" x14ac:dyDescent="0.25">
      <c r="A11" s="32" t="s">
        <v>92</v>
      </c>
      <c r="B11" s="34">
        <v>474212</v>
      </c>
      <c r="C11" s="53">
        <v>484613</v>
      </c>
      <c r="D11" s="34">
        <f t="shared" si="0"/>
        <v>10401</v>
      </c>
      <c r="E11" s="33"/>
      <c r="F11" s="53">
        <f t="shared" si="1"/>
        <v>-2.1933228176427519</v>
      </c>
    </row>
    <row r="12" spans="1:6" x14ac:dyDescent="0.25">
      <c r="A12" s="32" t="s">
        <v>93</v>
      </c>
      <c r="B12" s="34">
        <v>0</v>
      </c>
      <c r="C12" s="32">
        <v>0</v>
      </c>
      <c r="D12" s="34">
        <f t="shared" si="0"/>
        <v>0</v>
      </c>
      <c r="E12" s="33"/>
      <c r="F12" s="53"/>
    </row>
    <row r="14" spans="1:6" x14ac:dyDescent="0.25">
      <c r="C14" s="105" t="s">
        <v>189</v>
      </c>
      <c r="D14" s="105"/>
      <c r="E14" s="105"/>
    </row>
  </sheetData>
  <mergeCells count="1">
    <mergeCell ref="C14:E1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E6" sqref="E6"/>
    </sheetView>
  </sheetViews>
  <sheetFormatPr defaultRowHeight="15" x14ac:dyDescent="0.25"/>
  <cols>
    <col min="1" max="1" width="15.7109375" style="19" bestFit="1" customWidth="1"/>
    <col min="2" max="2" width="9.140625" style="19"/>
    <col min="3" max="3" width="18.7109375" style="19" bestFit="1" customWidth="1"/>
    <col min="4" max="4" width="9.5703125" style="19" bestFit="1" customWidth="1"/>
    <col min="5" max="5" width="10.5703125" style="19" bestFit="1" customWidth="1"/>
    <col min="6" max="6" width="9.140625" style="19"/>
    <col min="7" max="7" width="10.5703125" style="19" bestFit="1" customWidth="1"/>
    <col min="8" max="8" width="9.5703125" style="19" bestFit="1" customWidth="1"/>
    <col min="9" max="16384" width="9.140625" style="19"/>
  </cols>
  <sheetData>
    <row r="1" spans="1:6" x14ac:dyDescent="0.25">
      <c r="A1" s="35" t="s">
        <v>182</v>
      </c>
      <c r="B1" s="36"/>
      <c r="C1" s="36"/>
      <c r="D1" s="36"/>
      <c r="E1" s="36"/>
      <c r="F1" s="36"/>
    </row>
    <row r="3" spans="1:6" x14ac:dyDescent="0.25">
      <c r="A3" s="19" t="s">
        <v>94</v>
      </c>
      <c r="C3" s="60" t="s">
        <v>82</v>
      </c>
    </row>
    <row r="5" spans="1:6" x14ac:dyDescent="0.25">
      <c r="A5" s="19" t="s">
        <v>95</v>
      </c>
      <c r="B5" s="19" t="s">
        <v>91</v>
      </c>
      <c r="E5" s="37">
        <v>79662.02</v>
      </c>
    </row>
    <row r="7" spans="1:6" x14ac:dyDescent="0.25">
      <c r="A7" s="19" t="s">
        <v>96</v>
      </c>
      <c r="B7" s="19" t="s">
        <v>97</v>
      </c>
    </row>
    <row r="9" spans="1:6" x14ac:dyDescent="0.25">
      <c r="D9" s="37">
        <f>SUM(D8)</f>
        <v>0</v>
      </c>
    </row>
    <row r="11" spans="1:6" x14ac:dyDescent="0.25">
      <c r="A11" s="19" t="s">
        <v>96</v>
      </c>
      <c r="B11" s="19" t="s">
        <v>98</v>
      </c>
    </row>
    <row r="12" spans="1:6" x14ac:dyDescent="0.25">
      <c r="B12" s="19" t="s">
        <v>99</v>
      </c>
    </row>
    <row r="13" spans="1:6" x14ac:dyDescent="0.25">
      <c r="B13" s="18" t="s">
        <v>62</v>
      </c>
      <c r="C13" s="18"/>
      <c r="D13" s="15"/>
    </row>
    <row r="14" spans="1:6" x14ac:dyDescent="0.25">
      <c r="B14" s="18"/>
      <c r="C14" s="18"/>
      <c r="D14" s="26"/>
    </row>
    <row r="15" spans="1:6" x14ac:dyDescent="0.25">
      <c r="B15" s="18"/>
      <c r="C15" s="18"/>
      <c r="D15" s="15"/>
    </row>
    <row r="16" spans="1:6" x14ac:dyDescent="0.25">
      <c r="B16" s="18"/>
      <c r="C16" s="18"/>
      <c r="D16" s="26"/>
    </row>
    <row r="17" spans="1:5" x14ac:dyDescent="0.25">
      <c r="D17" s="38">
        <f>SUM(D13:D16)</f>
        <v>0</v>
      </c>
    </row>
    <row r="18" spans="1:5" x14ac:dyDescent="0.25">
      <c r="A18" s="19" t="s">
        <v>100</v>
      </c>
      <c r="E18" s="38">
        <f>D9+D17</f>
        <v>0</v>
      </c>
    </row>
    <row r="21" spans="1:5" x14ac:dyDescent="0.25">
      <c r="A21" s="19" t="s">
        <v>75</v>
      </c>
      <c r="B21" s="19" t="s">
        <v>101</v>
      </c>
    </row>
    <row r="22" spans="1:5" x14ac:dyDescent="0.25">
      <c r="B22" s="18"/>
      <c r="C22" s="18"/>
      <c r="D22" s="15"/>
    </row>
    <row r="23" spans="1:5" x14ac:dyDescent="0.25">
      <c r="B23" s="18" t="s">
        <v>102</v>
      </c>
      <c r="C23" s="18"/>
      <c r="D23" s="26"/>
    </row>
    <row r="24" spans="1:5" x14ac:dyDescent="0.25">
      <c r="B24" s="18"/>
      <c r="C24" s="18"/>
      <c r="D24" s="15"/>
    </row>
    <row r="25" spans="1:5" x14ac:dyDescent="0.25">
      <c r="B25" s="18"/>
      <c r="C25" s="18"/>
      <c r="D25" s="15"/>
    </row>
    <row r="26" spans="1:5" x14ac:dyDescent="0.25">
      <c r="B26" s="18"/>
      <c r="C26" s="18"/>
      <c r="D26" s="15"/>
    </row>
    <row r="27" spans="1:5" x14ac:dyDescent="0.25">
      <c r="B27" s="18"/>
      <c r="C27" s="18"/>
      <c r="D27" s="15"/>
    </row>
    <row r="28" spans="1:5" x14ac:dyDescent="0.25">
      <c r="B28" s="18"/>
      <c r="C28" s="18"/>
      <c r="D28" s="26"/>
    </row>
    <row r="31" spans="1:5" x14ac:dyDescent="0.25">
      <c r="D31" s="38"/>
    </row>
    <row r="32" spans="1:5" x14ac:dyDescent="0.25">
      <c r="A32" s="19" t="s">
        <v>103</v>
      </c>
      <c r="B32" s="19" t="s">
        <v>104</v>
      </c>
    </row>
    <row r="34" spans="1:8" x14ac:dyDescent="0.25">
      <c r="D34" s="37">
        <f>D33</f>
        <v>0</v>
      </c>
    </row>
    <row r="36" spans="1:8" x14ac:dyDescent="0.25">
      <c r="A36" s="19" t="s">
        <v>105</v>
      </c>
      <c r="E36" s="38">
        <f>D31+D34</f>
        <v>0</v>
      </c>
    </row>
    <row r="38" spans="1:8" x14ac:dyDescent="0.25">
      <c r="A38" s="19" t="s">
        <v>106</v>
      </c>
      <c r="B38" s="19" t="s">
        <v>107</v>
      </c>
      <c r="E38" s="38">
        <f>E5-E18+E36</f>
        <v>79662.02</v>
      </c>
      <c r="G38" s="39"/>
      <c r="H38" s="39"/>
    </row>
    <row r="40" spans="1:8" x14ac:dyDescent="0.25">
      <c r="E40" s="39"/>
      <c r="G40" s="3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7" workbookViewId="0">
      <selection activeCell="E38" sqref="E38"/>
    </sheetView>
  </sheetViews>
  <sheetFormatPr defaultRowHeight="15" x14ac:dyDescent="0.25"/>
  <cols>
    <col min="1" max="1" width="12" style="40" bestFit="1" customWidth="1"/>
    <col min="2" max="2" width="2.85546875" style="41" customWidth="1"/>
    <col min="3" max="3" width="25.85546875" style="41" bestFit="1" customWidth="1"/>
    <col min="4" max="4" width="2.85546875" style="41" customWidth="1"/>
    <col min="5" max="5" width="11.5703125" style="41" bestFit="1" customWidth="1"/>
    <col min="6" max="6" width="10.5703125" style="41" bestFit="1" customWidth="1"/>
    <col min="7" max="7" width="10.5703125" bestFit="1" customWidth="1"/>
    <col min="8" max="16384" width="9.140625" style="41"/>
  </cols>
  <sheetData>
    <row r="1" spans="1:7" x14ac:dyDescent="0.25">
      <c r="A1" s="81" t="s">
        <v>58</v>
      </c>
      <c r="E1" s="41" t="s">
        <v>177</v>
      </c>
    </row>
    <row r="3" spans="1:7" x14ac:dyDescent="0.25">
      <c r="C3" s="42" t="s">
        <v>108</v>
      </c>
    </row>
    <row r="4" spans="1:7" x14ac:dyDescent="0.25">
      <c r="A4" s="40">
        <v>53108.12</v>
      </c>
      <c r="C4" s="41" t="s">
        <v>86</v>
      </c>
      <c r="E4" s="43">
        <v>56180</v>
      </c>
    </row>
    <row r="5" spans="1:7" x14ac:dyDescent="0.25">
      <c r="A5" s="40">
        <v>119.19</v>
      </c>
      <c r="C5" s="41" t="s">
        <v>109</v>
      </c>
      <c r="E5" s="43">
        <f>193.78+10.62</f>
        <v>204.4</v>
      </c>
    </row>
    <row r="6" spans="1:7" x14ac:dyDescent="0.25">
      <c r="A6" s="40">
        <v>2477</v>
      </c>
      <c r="C6" s="41" t="s">
        <v>151</v>
      </c>
      <c r="E6" s="43">
        <v>0</v>
      </c>
    </row>
    <row r="7" spans="1:7" x14ac:dyDescent="0.25">
      <c r="A7" s="40">
        <v>3279.51</v>
      </c>
      <c r="C7" s="41" t="s">
        <v>62</v>
      </c>
      <c r="E7" s="41">
        <v>2621.77</v>
      </c>
    </row>
    <row r="8" spans="1:7" x14ac:dyDescent="0.25">
      <c r="A8" s="40">
        <v>300</v>
      </c>
      <c r="C8" s="41" t="s">
        <v>110</v>
      </c>
      <c r="E8" s="43">
        <f>59018-E4</f>
        <v>2838</v>
      </c>
      <c r="F8" s="41" t="s">
        <v>178</v>
      </c>
    </row>
    <row r="9" spans="1:7" x14ac:dyDescent="0.25">
      <c r="A9" s="40">
        <v>0</v>
      </c>
      <c r="C9" s="41" t="s">
        <v>111</v>
      </c>
      <c r="E9" s="41">
        <v>0</v>
      </c>
    </row>
    <row r="10" spans="1:7" s="45" customFormat="1" x14ac:dyDescent="0.25">
      <c r="A10" s="44">
        <f>SUM(A4:A9)</f>
        <v>59283.820000000007</v>
      </c>
      <c r="C10" s="45" t="s">
        <v>31</v>
      </c>
      <c r="E10" s="44">
        <f>SUM(E4:E9)</f>
        <v>61844.17</v>
      </c>
      <c r="F10" s="46"/>
      <c r="G10" s="46"/>
    </row>
    <row r="12" spans="1:7" x14ac:dyDescent="0.25">
      <c r="C12" s="42" t="s">
        <v>112</v>
      </c>
    </row>
    <row r="13" spans="1:7" x14ac:dyDescent="0.25">
      <c r="C13" s="41" t="s">
        <v>113</v>
      </c>
      <c r="E13" s="43"/>
    </row>
    <row r="14" spans="1:7" x14ac:dyDescent="0.25">
      <c r="A14" s="40">
        <v>13415.51</v>
      </c>
      <c r="C14" s="41" t="s">
        <v>152</v>
      </c>
      <c r="E14" s="43">
        <f>8460.27+3172.83</f>
        <v>11633.1</v>
      </c>
    </row>
    <row r="15" spans="1:7" x14ac:dyDescent="0.25">
      <c r="A15" s="40">
        <v>513.65</v>
      </c>
      <c r="C15" s="41" t="s">
        <v>153</v>
      </c>
      <c r="E15" s="43">
        <v>1152.45</v>
      </c>
    </row>
    <row r="16" spans="1:7" x14ac:dyDescent="0.25">
      <c r="A16" s="40">
        <v>1100</v>
      </c>
      <c r="C16" s="41" t="s">
        <v>154</v>
      </c>
      <c r="E16" s="43">
        <v>1421.61</v>
      </c>
    </row>
    <row r="17" spans="1:8" x14ac:dyDescent="0.25">
      <c r="A17" s="40">
        <v>6352.94</v>
      </c>
      <c r="C17" s="41" t="s">
        <v>155</v>
      </c>
      <c r="E17" s="43">
        <v>6835.7</v>
      </c>
    </row>
    <row r="18" spans="1:8" x14ac:dyDescent="0.25">
      <c r="A18" s="40">
        <v>15058.47</v>
      </c>
      <c r="C18" s="41" t="s">
        <v>110</v>
      </c>
      <c r="E18" s="43">
        <v>9484</v>
      </c>
    </row>
    <row r="19" spans="1:8" x14ac:dyDescent="0.25">
      <c r="A19" s="40">
        <v>215</v>
      </c>
      <c r="C19" s="41" t="s">
        <v>41</v>
      </c>
      <c r="E19" s="43">
        <v>40</v>
      </c>
    </row>
    <row r="20" spans="1:8" x14ac:dyDescent="0.25">
      <c r="A20" s="40">
        <v>1421.28</v>
      </c>
      <c r="C20" s="41" t="s">
        <v>156</v>
      </c>
      <c r="E20" s="43">
        <v>1714.56</v>
      </c>
    </row>
    <row r="21" spans="1:8" x14ac:dyDescent="0.25">
      <c r="A21" s="40">
        <v>6490.26</v>
      </c>
      <c r="C21" s="41" t="s">
        <v>157</v>
      </c>
      <c r="E21" s="43">
        <v>4329.18</v>
      </c>
    </row>
    <row r="22" spans="1:8" x14ac:dyDescent="0.25">
      <c r="A22" s="40">
        <v>197.35</v>
      </c>
      <c r="C22" s="41" t="s">
        <v>158</v>
      </c>
      <c r="E22" s="43">
        <v>3682.48</v>
      </c>
    </row>
    <row r="23" spans="1:8" x14ac:dyDescent="0.25">
      <c r="A23" s="40">
        <v>5025.91</v>
      </c>
      <c r="C23" s="41" t="s">
        <v>159</v>
      </c>
      <c r="E23" s="43">
        <v>7409.63</v>
      </c>
    </row>
    <row r="24" spans="1:8" x14ac:dyDescent="0.25">
      <c r="A24" s="40">
        <v>8821.19</v>
      </c>
      <c r="C24" s="41" t="s">
        <v>160</v>
      </c>
      <c r="E24" s="43">
        <v>11034.63</v>
      </c>
      <c r="G24" s="49"/>
    </row>
    <row r="25" spans="1:8" x14ac:dyDescent="0.25">
      <c r="C25" s="41" t="s">
        <v>179</v>
      </c>
      <c r="E25" s="43">
        <v>1985.28</v>
      </c>
      <c r="G25" s="49"/>
    </row>
    <row r="26" spans="1:8" s="45" customFormat="1" x14ac:dyDescent="0.25">
      <c r="A26" s="44">
        <f>SUM(A13:A25)</f>
        <v>58611.56</v>
      </c>
      <c r="C26" s="45" t="s">
        <v>31</v>
      </c>
      <c r="E26" s="44">
        <f>SUM(E13:E25)</f>
        <v>60722.62</v>
      </c>
      <c r="F26" s="46"/>
      <c r="G26" s="46"/>
      <c r="H26" s="46"/>
    </row>
    <row r="28" spans="1:8" x14ac:dyDescent="0.25">
      <c r="C28" s="42" t="s">
        <v>114</v>
      </c>
    </row>
    <row r="29" spans="1:8" x14ac:dyDescent="0.25">
      <c r="A29" s="40">
        <v>77868.210000000006</v>
      </c>
      <c r="C29" s="41" t="s">
        <v>115</v>
      </c>
      <c r="E29" s="47">
        <f>A32</f>
        <v>78540.47</v>
      </c>
    </row>
    <row r="30" spans="1:8" x14ac:dyDescent="0.25">
      <c r="A30" s="40">
        <v>59283.82</v>
      </c>
      <c r="C30" s="41" t="s">
        <v>108</v>
      </c>
      <c r="E30" s="47">
        <f>E10</f>
        <v>61844.17</v>
      </c>
    </row>
    <row r="31" spans="1:8" x14ac:dyDescent="0.25">
      <c r="A31" s="40">
        <v>-58611.56</v>
      </c>
      <c r="C31" s="41" t="s">
        <v>112</v>
      </c>
      <c r="E31" s="47">
        <f>-E26</f>
        <v>-60722.62</v>
      </c>
    </row>
    <row r="32" spans="1:8" s="45" customFormat="1" x14ac:dyDescent="0.25">
      <c r="A32" s="44">
        <f>SUM(A29:A31)</f>
        <v>78540.47</v>
      </c>
      <c r="C32" s="45" t="s">
        <v>116</v>
      </c>
      <c r="E32" s="48">
        <f>SUM(E29:E31)</f>
        <v>79662.020000000019</v>
      </c>
      <c r="F32" s="46"/>
      <c r="G32" s="45" t="s">
        <v>117</v>
      </c>
    </row>
    <row r="34" spans="1:7" x14ac:dyDescent="0.25">
      <c r="C34" s="106" t="s">
        <v>118</v>
      </c>
      <c r="D34" s="106"/>
    </row>
    <row r="35" spans="1:7" x14ac:dyDescent="0.25">
      <c r="C35" s="45" t="s">
        <v>119</v>
      </c>
    </row>
    <row r="36" spans="1:7" x14ac:dyDescent="0.25">
      <c r="A36" s="40">
        <v>2582.81</v>
      </c>
      <c r="C36" s="41" t="s">
        <v>120</v>
      </c>
    </row>
    <row r="37" spans="1:7" x14ac:dyDescent="0.25">
      <c r="A37" s="40">
        <v>23045.87</v>
      </c>
      <c r="C37" s="41" t="s">
        <v>121</v>
      </c>
      <c r="E37" s="47">
        <f>E32-E38</f>
        <v>19874.020000000019</v>
      </c>
    </row>
    <row r="38" spans="1:7" x14ac:dyDescent="0.25">
      <c r="C38" s="41" t="s">
        <v>188</v>
      </c>
      <c r="E38" s="47">
        <v>59788</v>
      </c>
    </row>
    <row r="39" spans="1:7" s="45" customFormat="1" x14ac:dyDescent="0.25">
      <c r="A39" s="44">
        <f>SUM(A36:A38)</f>
        <v>25628.68</v>
      </c>
      <c r="C39" s="45" t="s">
        <v>122</v>
      </c>
      <c r="E39" s="44">
        <f>SUM(E36:E38)</f>
        <v>79662.020000000019</v>
      </c>
      <c r="G39" s="46">
        <f>E39-E32</f>
        <v>0</v>
      </c>
    </row>
    <row r="41" spans="1:7" x14ac:dyDescent="0.25">
      <c r="C41" s="41" t="s">
        <v>123</v>
      </c>
    </row>
    <row r="42" spans="1:7" x14ac:dyDescent="0.25">
      <c r="C42" s="41" t="s">
        <v>124</v>
      </c>
    </row>
    <row r="43" spans="1:7" s="45" customFormat="1" x14ac:dyDescent="0.25">
      <c r="A43" s="46">
        <f>A39+A42</f>
        <v>25628.68</v>
      </c>
      <c r="C43" s="45" t="s">
        <v>125</v>
      </c>
      <c r="E43" s="46">
        <f>E39+E42</f>
        <v>79662.020000000019</v>
      </c>
      <c r="F43" s="46"/>
      <c r="G43" s="46"/>
    </row>
    <row r="44" spans="1:7" x14ac:dyDescent="0.25">
      <c r="G44" s="49"/>
    </row>
    <row r="45" spans="1:7" x14ac:dyDescent="0.25">
      <c r="A45" s="40">
        <v>77868.210000000006</v>
      </c>
      <c r="C45" s="41" t="s">
        <v>126</v>
      </c>
      <c r="E45" s="28">
        <f>A48</f>
        <v>78540.47</v>
      </c>
    </row>
    <row r="46" spans="1:7" x14ac:dyDescent="0.25">
      <c r="A46" s="40">
        <v>59283.82</v>
      </c>
      <c r="C46" s="41" t="s">
        <v>108</v>
      </c>
      <c r="E46" s="29">
        <f>E10</f>
        <v>61844.17</v>
      </c>
    </row>
    <row r="47" spans="1:7" x14ac:dyDescent="0.25">
      <c r="A47" s="40">
        <v>-58611.56</v>
      </c>
      <c r="C47" s="41" t="s">
        <v>112</v>
      </c>
      <c r="E47" s="29">
        <f>-E26</f>
        <v>-60722.62</v>
      </c>
    </row>
    <row r="48" spans="1:7" s="45" customFormat="1" x14ac:dyDescent="0.25">
      <c r="A48" s="44">
        <f>SUM(A45:A47)</f>
        <v>78540.47</v>
      </c>
      <c r="C48" s="45" t="s">
        <v>116</v>
      </c>
      <c r="E48" s="44">
        <f>SUM(E45:E47)</f>
        <v>79662.020000000019</v>
      </c>
      <c r="G48" s="46">
        <f>E39-E48</f>
        <v>0</v>
      </c>
    </row>
    <row r="50" spans="1:1" x14ac:dyDescent="0.25">
      <c r="A50" s="47"/>
    </row>
  </sheetData>
  <mergeCells count="1">
    <mergeCell ref="C34:D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workbookViewId="0">
      <selection activeCell="D23" sqref="D23:D24"/>
    </sheetView>
  </sheetViews>
  <sheetFormatPr defaultRowHeight="15" x14ac:dyDescent="0.25"/>
  <cols>
    <col min="1" max="2" width="9.140625" style="51"/>
    <col min="3" max="3" width="11.5703125" bestFit="1" customWidth="1"/>
    <col min="4" max="4" width="11.7109375" bestFit="1" customWidth="1"/>
    <col min="5" max="14" width="9.140625" style="51"/>
  </cols>
  <sheetData>
    <row r="1" spans="1:16" s="58" customFormat="1" x14ac:dyDescent="0.25">
      <c r="A1" s="59" t="s">
        <v>0</v>
      </c>
      <c r="B1" s="35"/>
      <c r="E1" s="35"/>
      <c r="F1" s="35"/>
      <c r="G1" s="35"/>
      <c r="H1" s="35"/>
      <c r="I1" s="35"/>
      <c r="J1" s="35"/>
      <c r="K1" s="35"/>
      <c r="L1" s="35"/>
      <c r="M1" s="35"/>
      <c r="N1" s="35"/>
    </row>
    <row r="4" spans="1:16" x14ac:dyDescent="0.25">
      <c r="A4" s="109"/>
      <c r="B4" s="110"/>
      <c r="C4" s="115" t="s">
        <v>127</v>
      </c>
      <c r="D4" s="115"/>
      <c r="E4" s="107" t="s">
        <v>128</v>
      </c>
      <c r="F4" s="107"/>
      <c r="G4" s="107"/>
      <c r="H4" s="107"/>
      <c r="I4" s="107"/>
      <c r="J4" s="107"/>
      <c r="K4" s="107"/>
      <c r="L4" s="107"/>
      <c r="M4" s="107"/>
      <c r="N4" s="107"/>
    </row>
    <row r="5" spans="1:16" x14ac:dyDescent="0.25">
      <c r="A5" s="111"/>
      <c r="B5" s="112"/>
      <c r="C5" s="50">
        <v>41364</v>
      </c>
      <c r="D5" s="50">
        <v>41729</v>
      </c>
      <c r="E5" s="107" t="s">
        <v>129</v>
      </c>
      <c r="F5" s="107"/>
      <c r="G5" s="107"/>
      <c r="H5" s="107"/>
      <c r="I5" s="107"/>
      <c r="J5" s="107"/>
      <c r="K5" s="107"/>
      <c r="L5" s="107"/>
      <c r="M5" s="107"/>
      <c r="N5" s="107"/>
    </row>
    <row r="6" spans="1:16" x14ac:dyDescent="0.25">
      <c r="A6" s="113"/>
      <c r="B6" s="114"/>
      <c r="C6" s="32" t="s">
        <v>51</v>
      </c>
      <c r="D6" s="32" t="s">
        <v>51</v>
      </c>
      <c r="E6" s="107" t="s">
        <v>130</v>
      </c>
      <c r="F6" s="107"/>
      <c r="G6" s="107"/>
      <c r="H6" s="107"/>
      <c r="I6" s="107"/>
      <c r="J6" s="107"/>
      <c r="K6" s="107"/>
      <c r="L6" s="107"/>
      <c r="M6" s="107"/>
      <c r="N6" s="107"/>
    </row>
    <row r="7" spans="1:16" x14ac:dyDescent="0.25">
      <c r="A7" s="107" t="s">
        <v>131</v>
      </c>
      <c r="B7" s="107"/>
      <c r="C7" s="108">
        <v>77868.210000000006</v>
      </c>
      <c r="D7" s="108">
        <v>78540</v>
      </c>
      <c r="E7" s="107" t="s">
        <v>132</v>
      </c>
      <c r="F7" s="107"/>
      <c r="G7" s="107"/>
      <c r="H7" s="107"/>
      <c r="I7" s="107"/>
      <c r="J7" s="107"/>
      <c r="K7" s="107"/>
      <c r="L7" s="107"/>
      <c r="M7" s="107"/>
      <c r="N7" s="107"/>
    </row>
    <row r="8" spans="1:16" x14ac:dyDescent="0.25">
      <c r="A8" s="107"/>
      <c r="B8" s="107"/>
      <c r="C8" s="108"/>
      <c r="D8" s="108"/>
      <c r="E8" s="107"/>
      <c r="F8" s="107"/>
      <c r="G8" s="107"/>
      <c r="H8" s="107"/>
      <c r="I8" s="107"/>
      <c r="J8" s="107"/>
      <c r="K8" s="107"/>
      <c r="L8" s="107"/>
      <c r="M8" s="107"/>
      <c r="N8" s="107"/>
    </row>
    <row r="9" spans="1:16" x14ac:dyDescent="0.25">
      <c r="A9" s="107" t="s">
        <v>133</v>
      </c>
      <c r="B9" s="107"/>
      <c r="C9" s="108">
        <v>53000</v>
      </c>
      <c r="D9" s="108">
        <v>56180</v>
      </c>
      <c r="E9" s="107" t="s">
        <v>134</v>
      </c>
      <c r="F9" s="107"/>
      <c r="G9" s="107"/>
      <c r="H9" s="107"/>
      <c r="I9" s="107"/>
      <c r="J9" s="107"/>
      <c r="K9" s="107"/>
      <c r="L9" s="107"/>
      <c r="M9" s="107"/>
      <c r="N9" s="107"/>
      <c r="P9" t="s">
        <v>169</v>
      </c>
    </row>
    <row r="10" spans="1:16" x14ac:dyDescent="0.25">
      <c r="A10" s="107"/>
      <c r="B10" s="107"/>
      <c r="C10" s="108"/>
      <c r="D10" s="108"/>
      <c r="E10" s="107"/>
      <c r="F10" s="107"/>
      <c r="G10" s="107"/>
      <c r="H10" s="107"/>
      <c r="I10" s="107"/>
      <c r="J10" s="107"/>
      <c r="K10" s="107"/>
      <c r="L10" s="107"/>
      <c r="M10" s="107"/>
      <c r="N10" s="107"/>
    </row>
    <row r="11" spans="1:16" x14ac:dyDescent="0.25">
      <c r="A11" s="107" t="s">
        <v>135</v>
      </c>
      <c r="B11" s="107"/>
      <c r="C11" s="108">
        <v>6283.82</v>
      </c>
      <c r="D11" s="108">
        <f>61844-56180</f>
        <v>5664</v>
      </c>
      <c r="E11" s="107" t="s">
        <v>136</v>
      </c>
      <c r="F11" s="107"/>
      <c r="G11" s="107"/>
      <c r="H11" s="107"/>
      <c r="I11" s="107"/>
      <c r="J11" s="107"/>
      <c r="K11" s="107"/>
      <c r="L11" s="107"/>
      <c r="M11" s="107"/>
      <c r="N11" s="107"/>
    </row>
    <row r="12" spans="1:16" x14ac:dyDescent="0.25">
      <c r="A12" s="107"/>
      <c r="B12" s="107"/>
      <c r="C12" s="108"/>
      <c r="D12" s="108"/>
      <c r="E12" s="107"/>
      <c r="F12" s="107"/>
      <c r="G12" s="107"/>
      <c r="H12" s="107"/>
      <c r="I12" s="107"/>
      <c r="J12" s="107"/>
      <c r="K12" s="107"/>
      <c r="L12" s="107"/>
      <c r="M12" s="107"/>
      <c r="N12" s="107"/>
    </row>
    <row r="13" spans="1:16" x14ac:dyDescent="0.25">
      <c r="A13" s="107" t="s">
        <v>137</v>
      </c>
      <c r="B13" s="107"/>
      <c r="C13" s="108">
        <v>13929.16</v>
      </c>
      <c r="D13" s="108">
        <v>11633</v>
      </c>
      <c r="E13" s="107" t="s">
        <v>138</v>
      </c>
      <c r="F13" s="107"/>
      <c r="G13" s="107"/>
      <c r="H13" s="107"/>
      <c r="I13" s="107"/>
      <c r="J13" s="107"/>
      <c r="K13" s="107"/>
      <c r="L13" s="107"/>
      <c r="M13" s="107"/>
      <c r="N13" s="107"/>
    </row>
    <row r="14" spans="1:16" x14ac:dyDescent="0.25">
      <c r="A14" s="107"/>
      <c r="B14" s="107"/>
      <c r="C14" s="108"/>
      <c r="D14" s="108"/>
      <c r="E14" s="107"/>
      <c r="F14" s="107"/>
      <c r="G14" s="107"/>
      <c r="H14" s="107"/>
      <c r="I14" s="107"/>
      <c r="J14" s="107"/>
      <c r="K14" s="107"/>
      <c r="L14" s="107"/>
      <c r="M14" s="107"/>
      <c r="N14" s="107"/>
    </row>
    <row r="15" spans="1:16" x14ac:dyDescent="0.25">
      <c r="A15" s="107" t="s">
        <v>139</v>
      </c>
      <c r="B15" s="107"/>
      <c r="C15" s="108">
        <v>0</v>
      </c>
      <c r="D15" s="108">
        <v>0</v>
      </c>
      <c r="E15" s="107" t="s">
        <v>141</v>
      </c>
      <c r="F15" s="107"/>
      <c r="G15" s="107"/>
      <c r="H15" s="107"/>
      <c r="I15" s="107"/>
      <c r="J15" s="107"/>
      <c r="K15" s="107"/>
      <c r="L15" s="107"/>
      <c r="M15" s="107"/>
      <c r="N15" s="107"/>
    </row>
    <row r="16" spans="1:16" x14ac:dyDescent="0.25">
      <c r="A16" s="107"/>
      <c r="B16" s="107"/>
      <c r="C16" s="108"/>
      <c r="D16" s="108"/>
      <c r="E16" s="107"/>
      <c r="F16" s="107"/>
      <c r="G16" s="107"/>
      <c r="H16" s="107"/>
      <c r="I16" s="107"/>
      <c r="J16" s="107"/>
      <c r="K16" s="107"/>
      <c r="L16" s="107"/>
      <c r="M16" s="107"/>
      <c r="N16" s="107"/>
    </row>
    <row r="17" spans="1:14" x14ac:dyDescent="0.25">
      <c r="A17" s="107" t="s">
        <v>142</v>
      </c>
      <c r="B17" s="107"/>
      <c r="C17" s="108">
        <v>44682.400000000001</v>
      </c>
      <c r="D17" s="108">
        <f>60722-11633</f>
        <v>49089</v>
      </c>
      <c r="E17" s="107" t="s">
        <v>143</v>
      </c>
      <c r="F17" s="107"/>
      <c r="G17" s="107"/>
      <c r="H17" s="107"/>
      <c r="I17" s="107"/>
      <c r="J17" s="107"/>
      <c r="K17" s="107"/>
      <c r="L17" s="107"/>
      <c r="M17" s="107"/>
      <c r="N17" s="107"/>
    </row>
    <row r="18" spans="1:14" x14ac:dyDescent="0.25">
      <c r="A18" s="107"/>
      <c r="B18" s="107"/>
      <c r="C18" s="108"/>
      <c r="D18" s="108"/>
      <c r="E18" s="107"/>
      <c r="F18" s="107"/>
      <c r="G18" s="107"/>
      <c r="H18" s="107"/>
      <c r="I18" s="107"/>
      <c r="J18" s="107"/>
      <c r="K18" s="107"/>
      <c r="L18" s="107"/>
      <c r="M18" s="107"/>
      <c r="N18" s="107"/>
    </row>
    <row r="19" spans="1:14" x14ac:dyDescent="0.25">
      <c r="A19" s="107" t="s">
        <v>144</v>
      </c>
      <c r="B19" s="107"/>
      <c r="C19" s="108">
        <v>78540.47</v>
      </c>
      <c r="D19" s="108">
        <f>D7+D9+D11-D13-D17</f>
        <v>79662</v>
      </c>
      <c r="E19" s="107" t="s">
        <v>161</v>
      </c>
      <c r="F19" s="107"/>
      <c r="G19" s="107"/>
      <c r="H19" s="107"/>
      <c r="I19" s="107"/>
      <c r="J19" s="107"/>
      <c r="K19" s="107"/>
      <c r="L19" s="107"/>
      <c r="M19" s="107"/>
      <c r="N19" s="107"/>
    </row>
    <row r="20" spans="1:14" x14ac:dyDescent="0.25">
      <c r="A20" s="107"/>
      <c r="B20" s="107"/>
      <c r="C20" s="108"/>
      <c r="D20" s="108"/>
      <c r="E20" s="107"/>
      <c r="F20" s="107"/>
      <c r="G20" s="107"/>
      <c r="H20" s="107"/>
      <c r="I20" s="107"/>
      <c r="J20" s="107"/>
      <c r="K20" s="107"/>
      <c r="L20" s="107"/>
      <c r="M20" s="107"/>
      <c r="N20" s="107"/>
    </row>
    <row r="21" spans="1:14" x14ac:dyDescent="0.25">
      <c r="A21" s="107" t="s">
        <v>145</v>
      </c>
      <c r="B21" s="107"/>
      <c r="C21" s="108">
        <v>78540.87</v>
      </c>
      <c r="D21" s="108">
        <v>79662</v>
      </c>
      <c r="E21" s="107" t="s">
        <v>146</v>
      </c>
      <c r="F21" s="107"/>
      <c r="G21" s="107"/>
      <c r="H21" s="107"/>
      <c r="I21" s="107"/>
      <c r="J21" s="107"/>
      <c r="K21" s="107"/>
      <c r="L21" s="107"/>
      <c r="M21" s="107"/>
      <c r="N21" s="107"/>
    </row>
    <row r="22" spans="1:14" x14ac:dyDescent="0.25">
      <c r="A22" s="107"/>
      <c r="B22" s="107"/>
      <c r="C22" s="108"/>
      <c r="D22" s="108"/>
      <c r="E22" s="107"/>
      <c r="F22" s="107"/>
      <c r="G22" s="107"/>
      <c r="H22" s="107"/>
      <c r="I22" s="107"/>
      <c r="J22" s="107"/>
      <c r="K22" s="107"/>
      <c r="L22" s="107"/>
      <c r="M22" s="107"/>
      <c r="N22" s="107"/>
    </row>
    <row r="23" spans="1:14" x14ac:dyDescent="0.25">
      <c r="A23" s="107" t="s">
        <v>147</v>
      </c>
      <c r="B23" s="107"/>
      <c r="C23" s="108">
        <v>474212.15</v>
      </c>
      <c r="D23" s="108">
        <f>'FIXED ASSETS X'!F49</f>
        <v>484613.25</v>
      </c>
      <c r="E23" s="107" t="s">
        <v>148</v>
      </c>
      <c r="F23" s="107"/>
      <c r="G23" s="107"/>
      <c r="H23" s="107"/>
      <c r="I23" s="107"/>
      <c r="J23" s="107"/>
      <c r="K23" s="107"/>
      <c r="L23" s="107"/>
      <c r="M23" s="107"/>
      <c r="N23" s="107"/>
    </row>
    <row r="24" spans="1:14" x14ac:dyDescent="0.25">
      <c r="A24" s="107"/>
      <c r="B24" s="107"/>
      <c r="C24" s="108"/>
      <c r="D24" s="108"/>
      <c r="E24" s="107"/>
      <c r="F24" s="107"/>
      <c r="G24" s="107"/>
      <c r="H24" s="107"/>
      <c r="I24" s="107"/>
      <c r="J24" s="107"/>
      <c r="K24" s="107"/>
      <c r="L24" s="107"/>
      <c r="M24" s="107"/>
      <c r="N24" s="107"/>
    </row>
    <row r="25" spans="1:14" x14ac:dyDescent="0.25">
      <c r="A25" s="107" t="s">
        <v>149</v>
      </c>
      <c r="B25" s="107"/>
      <c r="C25" s="108">
        <v>0</v>
      </c>
      <c r="D25" s="108" t="s">
        <v>140</v>
      </c>
      <c r="E25" s="107" t="s">
        <v>150</v>
      </c>
      <c r="F25" s="107"/>
      <c r="G25" s="107"/>
      <c r="H25" s="107"/>
      <c r="I25" s="107"/>
      <c r="J25" s="107"/>
      <c r="K25" s="107"/>
      <c r="L25" s="107"/>
      <c r="M25" s="107"/>
      <c r="N25" s="107"/>
    </row>
    <row r="26" spans="1:14" x14ac:dyDescent="0.25">
      <c r="A26" s="107"/>
      <c r="B26" s="107"/>
      <c r="C26" s="108"/>
      <c r="D26" s="108"/>
      <c r="E26" s="107"/>
      <c r="F26" s="107"/>
      <c r="G26" s="107"/>
      <c r="H26" s="107"/>
      <c r="I26" s="107"/>
      <c r="J26" s="107"/>
      <c r="K26" s="107"/>
      <c r="L26" s="107"/>
      <c r="M26" s="107"/>
      <c r="N26" s="107"/>
    </row>
    <row r="29" spans="1:14" x14ac:dyDescent="0.25">
      <c r="C29" s="49"/>
    </row>
  </sheetData>
  <mergeCells count="45">
    <mergeCell ref="A7:B8"/>
    <mergeCell ref="C7:C8"/>
    <mergeCell ref="D7:D8"/>
    <mergeCell ref="E7:N8"/>
    <mergeCell ref="A4:B6"/>
    <mergeCell ref="C4:D4"/>
    <mergeCell ref="E4:N4"/>
    <mergeCell ref="E5:N5"/>
    <mergeCell ref="E6:N6"/>
    <mergeCell ref="A9:B10"/>
    <mergeCell ref="C9:C10"/>
    <mergeCell ref="D9:D10"/>
    <mergeCell ref="E9:N10"/>
    <mergeCell ref="A11:B12"/>
    <mergeCell ref="C11:C12"/>
    <mergeCell ref="D11:D12"/>
    <mergeCell ref="E11:N12"/>
    <mergeCell ref="A13:B14"/>
    <mergeCell ref="C13:C14"/>
    <mergeCell ref="D13:D14"/>
    <mergeCell ref="E13:N14"/>
    <mergeCell ref="A15:B16"/>
    <mergeCell ref="C15:C16"/>
    <mergeCell ref="D15:D16"/>
    <mergeCell ref="E15:N16"/>
    <mergeCell ref="A17:B18"/>
    <mergeCell ref="C17:C18"/>
    <mergeCell ref="D17:D18"/>
    <mergeCell ref="E17:N18"/>
    <mergeCell ref="A19:B20"/>
    <mergeCell ref="C19:C20"/>
    <mergeCell ref="D19:D20"/>
    <mergeCell ref="E19:N20"/>
    <mergeCell ref="A25:B26"/>
    <mergeCell ref="C25:C26"/>
    <mergeCell ref="D25:D26"/>
    <mergeCell ref="E25:N26"/>
    <mergeCell ref="A21:B22"/>
    <mergeCell ref="C21:C22"/>
    <mergeCell ref="D21:D22"/>
    <mergeCell ref="E21:N22"/>
    <mergeCell ref="A23:B24"/>
    <mergeCell ref="C23:C24"/>
    <mergeCell ref="D23:D24"/>
    <mergeCell ref="E23:N24"/>
  </mergeCells>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FIXED ASSETS X</vt:lpstr>
      <vt:lpstr>EARMARKED RESERVES X</vt:lpstr>
      <vt:lpstr>UNALLOCATED RESERVES</vt:lpstr>
      <vt:lpstr>RECONCILIATION 2014 X</vt:lpstr>
      <vt:lpstr>VARIANCE 2014 X</vt:lpstr>
      <vt:lpstr>REC BOX 7 AND 8 2014 X</vt:lpstr>
      <vt:lpstr>BALANCE SHEET X</vt:lpstr>
      <vt:lpstr>SECTION 1 X</vt:lpstr>
      <vt:lpstr>'EARMARKED RESERVES X'!Print_Area</vt:lpstr>
      <vt:lpstr>'SECTION 1 X'!Print_Area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Sundridge PC</dc:creator>
  <cp:lastModifiedBy>Sundridge PC</cp:lastModifiedBy>
  <cp:lastPrinted>2014-06-16T16:02:59Z</cp:lastPrinted>
  <dcterms:created xsi:type="dcterms:W3CDTF">2013-05-08T10:53:19Z</dcterms:created>
  <dcterms:modified xsi:type="dcterms:W3CDTF">2015-01-19T14:13:46Z</dcterms:modified>
</cp:coreProperties>
</file>