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manda\Documents\Documents October 2020\SWIH-October 2020\Sundridge 2020\SWIH FINANCE\Year end Accounts\"/>
    </mc:Choice>
  </mc:AlternateContent>
  <xr:revisionPtr revIDLastSave="0" documentId="8_{6A0097B2-45D2-48FD-91BD-9883C891130A}" xr6:coauthVersionLast="46" xr6:coauthVersionMax="46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Summary" sheetId="1" r:id="rId1"/>
    <sheet name="Income" sheetId="2" r:id="rId2"/>
    <sheet name="Overhead" sheetId="3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2" l="1"/>
  <c r="C7" i="1"/>
  <c r="D7" i="1"/>
  <c r="F7" i="1"/>
  <c r="C8" i="1"/>
  <c r="D8" i="1"/>
  <c r="E8" i="1"/>
  <c r="C6" i="1"/>
  <c r="D6" i="1"/>
  <c r="F6" i="1"/>
  <c r="D26" i="2"/>
  <c r="E18" i="2"/>
  <c r="E26" i="2"/>
  <c r="C26" i="2"/>
  <c r="C41" i="1"/>
  <c r="C42" i="1"/>
  <c r="C33" i="3"/>
  <c r="C16" i="1"/>
  <c r="C20" i="1"/>
  <c r="E20" i="1"/>
  <c r="C21" i="1"/>
  <c r="E21" i="1"/>
  <c r="C29" i="1"/>
  <c r="C30" i="1"/>
  <c r="C32" i="1"/>
  <c r="B42" i="1"/>
  <c r="B41" i="1"/>
  <c r="B40" i="1"/>
  <c r="D14" i="1"/>
  <c r="D15" i="1"/>
  <c r="D20" i="1"/>
  <c r="D21" i="1"/>
  <c r="D29" i="1"/>
  <c r="D30" i="1"/>
  <c r="E30" i="1"/>
  <c r="D31" i="1"/>
  <c r="H14" i="3"/>
  <c r="H33" i="3"/>
  <c r="I125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8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6" i="3"/>
  <c r="I85" i="3"/>
  <c r="I84" i="3"/>
  <c r="I83" i="3"/>
  <c r="I82" i="3"/>
  <c r="I81" i="3"/>
  <c r="I80" i="3"/>
  <c r="I79" i="3"/>
  <c r="I77" i="3"/>
  <c r="I76" i="3"/>
  <c r="I75" i="3"/>
  <c r="I74" i="3"/>
  <c r="I73" i="3"/>
  <c r="I72" i="3"/>
  <c r="I71" i="3"/>
  <c r="I70" i="3"/>
  <c r="I69" i="3"/>
  <c r="I68" i="3"/>
  <c r="I66" i="3"/>
  <c r="I65" i="3"/>
  <c r="I64" i="3"/>
  <c r="I63" i="3"/>
  <c r="I62" i="3"/>
  <c r="I61" i="3"/>
  <c r="I60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0" i="3"/>
  <c r="I38" i="3"/>
  <c r="I37" i="3"/>
  <c r="I36" i="3"/>
  <c r="I35" i="3"/>
  <c r="I34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9" i="3"/>
  <c r="I8" i="3"/>
  <c r="I7" i="3"/>
  <c r="I6" i="3"/>
  <c r="H124" i="3"/>
  <c r="I124" i="3"/>
  <c r="H118" i="3"/>
  <c r="H107" i="3"/>
  <c r="I107" i="3"/>
  <c r="H103" i="3"/>
  <c r="H98" i="3"/>
  <c r="H87" i="3"/>
  <c r="I87" i="3"/>
  <c r="H78" i="3"/>
  <c r="I78" i="3"/>
  <c r="H67" i="3"/>
  <c r="I67" i="3"/>
  <c r="H59" i="3"/>
  <c r="I59" i="3"/>
  <c r="H52" i="3"/>
  <c r="I52" i="3"/>
  <c r="H46" i="3"/>
  <c r="H10" i="3"/>
  <c r="H41" i="3"/>
  <c r="H39" i="3"/>
  <c r="C10" i="3"/>
  <c r="I10" i="3"/>
  <c r="C39" i="3"/>
  <c r="I39" i="3"/>
  <c r="C14" i="3"/>
  <c r="C15" i="1"/>
  <c r="C107" i="3"/>
  <c r="C103" i="3"/>
  <c r="C31" i="1"/>
  <c r="C98" i="3"/>
  <c r="C26" i="1"/>
  <c r="C87" i="3"/>
  <c r="C25" i="1"/>
  <c r="C78" i="3"/>
  <c r="C24" i="1"/>
  <c r="C67" i="3"/>
  <c r="C23" i="1"/>
  <c r="C59" i="3"/>
  <c r="F59" i="3"/>
  <c r="C52" i="3"/>
  <c r="F52" i="3"/>
  <c r="C46" i="3"/>
  <c r="E46" i="3"/>
  <c r="C124" i="3"/>
  <c r="C118" i="3"/>
  <c r="F116" i="3"/>
  <c r="E116" i="3"/>
  <c r="F115" i="3"/>
  <c r="E115" i="3"/>
  <c r="D124" i="3"/>
  <c r="D126" i="3"/>
  <c r="D118" i="3"/>
  <c r="D32" i="1"/>
  <c r="E32" i="1"/>
  <c r="D46" i="3"/>
  <c r="D52" i="3"/>
  <c r="D59" i="3"/>
  <c r="D109" i="3"/>
  <c r="D67" i="3"/>
  <c r="D23" i="1"/>
  <c r="D78" i="3"/>
  <c r="D24" i="1"/>
  <c r="D87" i="3"/>
  <c r="D25" i="1"/>
  <c r="D98" i="3"/>
  <c r="D26" i="1"/>
  <c r="D10" i="3"/>
  <c r="D14" i="3"/>
  <c r="D33" i="3"/>
  <c r="D16" i="1"/>
  <c r="D39" i="3"/>
  <c r="E39" i="3"/>
  <c r="D41" i="3"/>
  <c r="M118" i="3"/>
  <c r="F118" i="3"/>
  <c r="F117" i="3"/>
  <c r="E117" i="3"/>
  <c r="E36" i="3"/>
  <c r="F36" i="3"/>
  <c r="E38" i="3"/>
  <c r="F38" i="3"/>
  <c r="F31" i="3"/>
  <c r="E103" i="3"/>
  <c r="E106" i="3"/>
  <c r="E107" i="3"/>
  <c r="F106" i="3"/>
  <c r="F124" i="3"/>
  <c r="E124" i="3"/>
  <c r="F123" i="3"/>
  <c r="E123" i="3"/>
  <c r="F122" i="3"/>
  <c r="E122" i="3"/>
  <c r="F121" i="3"/>
  <c r="E121" i="3"/>
  <c r="F75" i="3"/>
  <c r="E75" i="3"/>
  <c r="M39" i="3"/>
  <c r="F97" i="3"/>
  <c r="E97" i="3"/>
  <c r="F50" i="3"/>
  <c r="E50" i="3"/>
  <c r="F94" i="3"/>
  <c r="E94" i="3"/>
  <c r="F95" i="3"/>
  <c r="E95" i="3"/>
  <c r="F92" i="3"/>
  <c r="E92" i="3"/>
  <c r="F93" i="3"/>
  <c r="E93" i="3"/>
  <c r="F32" i="3"/>
  <c r="E113" i="3"/>
  <c r="F112" i="3"/>
  <c r="E112" i="3"/>
  <c r="F12" i="3"/>
  <c r="F13" i="3"/>
  <c r="F14" i="3"/>
  <c r="F16" i="3"/>
  <c r="F18" i="3"/>
  <c r="F19" i="3"/>
  <c r="F20" i="3"/>
  <c r="F21" i="3"/>
  <c r="F22" i="3"/>
  <c r="F23" i="3"/>
  <c r="F24" i="3"/>
  <c r="F25" i="3"/>
  <c r="F26" i="3"/>
  <c r="F27" i="3"/>
  <c r="F28" i="3"/>
  <c r="F30" i="3"/>
  <c r="F33" i="3"/>
  <c r="F43" i="3"/>
  <c r="F44" i="3"/>
  <c r="F45" i="3"/>
  <c r="F46" i="3"/>
  <c r="F49" i="3"/>
  <c r="F55" i="3"/>
  <c r="F56" i="3"/>
  <c r="F57" i="3"/>
  <c r="F58" i="3"/>
  <c r="F62" i="3"/>
  <c r="F63" i="3"/>
  <c r="F64" i="3"/>
  <c r="F66" i="3"/>
  <c r="F67" i="3"/>
  <c r="F70" i="3"/>
  <c r="F71" i="3"/>
  <c r="F72" i="3"/>
  <c r="F73" i="3"/>
  <c r="F76" i="3"/>
  <c r="F81" i="3"/>
  <c r="F82" i="3"/>
  <c r="F83" i="3"/>
  <c r="F84" i="3"/>
  <c r="F85" i="3"/>
  <c r="F86" i="3"/>
  <c r="F90" i="3"/>
  <c r="F91" i="3"/>
  <c r="F96" i="3"/>
  <c r="F98" i="3"/>
  <c r="F8" i="3"/>
  <c r="F9" i="3"/>
  <c r="E91" i="3"/>
  <c r="E96" i="3"/>
  <c r="E90" i="3"/>
  <c r="E82" i="3"/>
  <c r="E83" i="3"/>
  <c r="E84" i="3"/>
  <c r="E85" i="3"/>
  <c r="E86" i="3"/>
  <c r="E81" i="3"/>
  <c r="E71" i="3"/>
  <c r="E72" i="3"/>
  <c r="E73" i="3"/>
  <c r="E76" i="3"/>
  <c r="E70" i="3"/>
  <c r="E63" i="3"/>
  <c r="E64" i="3"/>
  <c r="E65" i="3"/>
  <c r="E66" i="3"/>
  <c r="E62" i="3"/>
  <c r="E56" i="3"/>
  <c r="E57" i="3"/>
  <c r="E58" i="3"/>
  <c r="E55" i="3"/>
  <c r="E49" i="3"/>
  <c r="E44" i="3"/>
  <c r="E45" i="3"/>
  <c r="E43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16" i="3"/>
  <c r="E13" i="3"/>
  <c r="E12" i="3"/>
  <c r="E8" i="3"/>
  <c r="E9" i="3"/>
  <c r="E6" i="3"/>
  <c r="F6" i="3"/>
  <c r="E14" i="3"/>
  <c r="E33" i="3"/>
  <c r="E52" i="3"/>
  <c r="E67" i="3"/>
  <c r="E87" i="3"/>
  <c r="E98" i="3"/>
  <c r="F21" i="1"/>
  <c r="E7" i="1"/>
  <c r="E6" i="1"/>
  <c r="F30" i="1"/>
  <c r="C47" i="1"/>
  <c r="F56" i="1"/>
  <c r="D9" i="1"/>
  <c r="D11" i="1"/>
  <c r="C9" i="1"/>
  <c r="F9" i="1"/>
  <c r="E26" i="1"/>
  <c r="F26" i="1"/>
  <c r="F16" i="1"/>
  <c r="E16" i="1"/>
  <c r="F126" i="3"/>
  <c r="E126" i="3"/>
  <c r="D33" i="1"/>
  <c r="E15" i="1"/>
  <c r="F15" i="1"/>
  <c r="C33" i="1"/>
  <c r="E23" i="1"/>
  <c r="F23" i="1"/>
  <c r="E24" i="1"/>
  <c r="F24" i="1"/>
  <c r="E9" i="1"/>
  <c r="E25" i="1"/>
  <c r="F25" i="1"/>
  <c r="I41" i="3"/>
  <c r="F29" i="1"/>
  <c r="F39" i="3"/>
  <c r="E29" i="1"/>
  <c r="F20" i="1"/>
  <c r="F10" i="3"/>
  <c r="E78" i="3"/>
  <c r="D22" i="1"/>
  <c r="D27" i="1"/>
  <c r="C22" i="1"/>
  <c r="C14" i="1"/>
  <c r="F8" i="1"/>
  <c r="F78" i="3"/>
  <c r="I33" i="3"/>
  <c r="D17" i="1"/>
  <c r="D18" i="1"/>
  <c r="C17" i="1"/>
  <c r="E10" i="3"/>
  <c r="F87" i="3"/>
  <c r="E118" i="3"/>
  <c r="H109" i="3"/>
  <c r="C41" i="3"/>
  <c r="C109" i="3"/>
  <c r="E59" i="3"/>
  <c r="C11" i="1"/>
  <c r="E11" i="1"/>
  <c r="D35" i="1"/>
  <c r="D37" i="1"/>
  <c r="F22" i="1"/>
  <c r="E22" i="1"/>
  <c r="F17" i="1"/>
  <c r="E17" i="1"/>
  <c r="E33" i="1"/>
  <c r="F33" i="1"/>
  <c r="H126" i="3"/>
  <c r="I126" i="3"/>
  <c r="I109" i="3"/>
  <c r="C27" i="1"/>
  <c r="E109" i="3"/>
  <c r="F109" i="3"/>
  <c r="F41" i="3"/>
  <c r="E41" i="3"/>
  <c r="C18" i="1"/>
  <c r="E14" i="1"/>
  <c r="F14" i="1"/>
  <c r="F11" i="1"/>
  <c r="E27" i="1"/>
  <c r="F27" i="1"/>
  <c r="F18" i="1"/>
  <c r="C35" i="1"/>
  <c r="E18" i="1"/>
  <c r="E35" i="1"/>
  <c r="E37" i="1"/>
  <c r="F35" i="1"/>
  <c r="C37" i="1"/>
  <c r="F37" i="1"/>
  <c r="C49" i="1"/>
</calcChain>
</file>

<file path=xl/sharedStrings.xml><?xml version="1.0" encoding="utf-8"?>
<sst xmlns="http://schemas.openxmlformats.org/spreadsheetml/2006/main" count="195" uniqueCount="146">
  <si>
    <t xml:space="preserve">Code </t>
  </si>
  <si>
    <t>Description</t>
  </si>
  <si>
    <t>Budget</t>
  </si>
  <si>
    <t>Recommendations</t>
  </si>
  <si>
    <t>Precept</t>
  </si>
  <si>
    <t>Grants</t>
  </si>
  <si>
    <t>Sevenoaks District Council</t>
  </si>
  <si>
    <t>Misc</t>
  </si>
  <si>
    <t>Hall hire</t>
  </si>
  <si>
    <t>Puppy school</t>
  </si>
  <si>
    <t>Dance School</t>
  </si>
  <si>
    <t>Income</t>
  </si>
  <si>
    <t>Clerk &amp; RFO Expenses</t>
  </si>
  <si>
    <t>Clerks &amp; RFO Salary</t>
  </si>
  <si>
    <t>Clerk &amp; RFO Tax &amp; NI</t>
  </si>
  <si>
    <t>Travel Expenses</t>
  </si>
  <si>
    <t>Totals</t>
  </si>
  <si>
    <t>Members  Expenses</t>
  </si>
  <si>
    <t>Election Expenses</t>
  </si>
  <si>
    <t xml:space="preserve">Totals </t>
  </si>
  <si>
    <t>Insurance Main Policy</t>
  </si>
  <si>
    <t>Postage &amp; Delivery</t>
  </si>
  <si>
    <t>Printing</t>
  </si>
  <si>
    <t>Photocopying</t>
  </si>
  <si>
    <t>Equipment Software</t>
  </si>
  <si>
    <t>Training</t>
  </si>
  <si>
    <t>Aviation Group Clerk</t>
  </si>
  <si>
    <t>Village Plans</t>
  </si>
  <si>
    <t>Street Lighting</t>
  </si>
  <si>
    <t>Energy Cost</t>
  </si>
  <si>
    <t>Repairs</t>
  </si>
  <si>
    <t>Stubbs Wood</t>
  </si>
  <si>
    <t>Church grant</t>
  </si>
  <si>
    <t>Highways</t>
  </si>
  <si>
    <t>Bus shelters</t>
  </si>
  <si>
    <t>Village signs</t>
  </si>
  <si>
    <t>Notice boards</t>
  </si>
  <si>
    <t>Tree Work</t>
  </si>
  <si>
    <t>Hedges</t>
  </si>
  <si>
    <t>Contingency</t>
  </si>
  <si>
    <t xml:space="preserve">Dog bins </t>
  </si>
  <si>
    <t>Sundridge Village Hall</t>
  </si>
  <si>
    <t>Cleaning</t>
  </si>
  <si>
    <t>Maintenance</t>
  </si>
  <si>
    <t>Energy</t>
  </si>
  <si>
    <t>Water</t>
  </si>
  <si>
    <t>Insurance</t>
  </si>
  <si>
    <t>Play Areas</t>
  </si>
  <si>
    <t>Total</t>
  </si>
  <si>
    <t>Ide Hill car Park</t>
  </si>
  <si>
    <t>Professional Services</t>
  </si>
  <si>
    <t>Legal</t>
  </si>
  <si>
    <t>Ground Maintenance</t>
  </si>
  <si>
    <t xml:space="preserve">Energy </t>
  </si>
  <si>
    <t>Miscellaneous</t>
  </si>
  <si>
    <t>Total Overhead</t>
  </si>
  <si>
    <t>Sundridge Recreation &amp; Pavilion</t>
  </si>
  <si>
    <t>Subscriptions</t>
  </si>
  <si>
    <t>Hire of Village Ide Hill hall</t>
  </si>
  <si>
    <t>Payroll and Auditor</t>
  </si>
  <si>
    <t>Pavilion Maintenance</t>
  </si>
  <si>
    <t>Total Income</t>
  </si>
  <si>
    <t>Administration Costs</t>
  </si>
  <si>
    <t>Overview of Income and Expenditures</t>
  </si>
  <si>
    <t>Members Expenses</t>
  </si>
  <si>
    <t>Grounds' Maintenance</t>
  </si>
  <si>
    <t>Ide Hill Car Park &amp; Conveniences</t>
  </si>
  <si>
    <t>Sub-total</t>
  </si>
  <si>
    <t>Other Costs:</t>
  </si>
  <si>
    <t>Overhead:</t>
  </si>
  <si>
    <t>Operating Balance (Surplus/Loss)</t>
  </si>
  <si>
    <t>Other</t>
  </si>
  <si>
    <t>Total Expenditures</t>
  </si>
  <si>
    <t>Actual</t>
  </si>
  <si>
    <t xml:space="preserve">Actual vs Budget           </t>
  </si>
  <si>
    <t>VAT</t>
  </si>
  <si>
    <t>Expenses</t>
  </si>
  <si>
    <t>Asset costs:</t>
  </si>
  <si>
    <t>Playground areas</t>
  </si>
  <si>
    <t>Sub-total - Overhead</t>
  </si>
  <si>
    <t>Sub-total - Assets</t>
  </si>
  <si>
    <t>Sub-total - Other</t>
  </si>
  <si>
    <t>TOTAL OVERHEAD COSTS</t>
  </si>
  <si>
    <t>TOTAL ASSET COSTS</t>
  </si>
  <si>
    <t>Playground, incl, maintenance &amp; inspection</t>
  </si>
  <si>
    <t>Christmas festivities</t>
  </si>
  <si>
    <t>Bank Accounts</t>
  </si>
  <si>
    <t xml:space="preserve">Eliza charity Account </t>
  </si>
  <si>
    <t>Current Account</t>
  </si>
  <si>
    <t>Closed</t>
  </si>
  <si>
    <t>Stationery</t>
  </si>
  <si>
    <t>Sundridge Recreation Account</t>
  </si>
  <si>
    <t>Misc. Contingency</t>
  </si>
  <si>
    <t>Bowsers Meadow</t>
  </si>
  <si>
    <t>Sevenoaks District Council/CiL</t>
  </si>
  <si>
    <t>Others (grants, Playground,Misc)</t>
  </si>
  <si>
    <t>Annual Parish Meeting</t>
  </si>
  <si>
    <t>Bowers meadow</t>
  </si>
  <si>
    <t>Sundridge &amp; Ide Hill Budget for 2019/20</t>
  </si>
  <si>
    <t>Evans/Catford Cycle</t>
  </si>
  <si>
    <t>Pension enrolment package</t>
  </si>
  <si>
    <t>Clerk's pension</t>
  </si>
  <si>
    <t xml:space="preserve">Grass cutting </t>
  </si>
  <si>
    <t>WiFi</t>
  </si>
  <si>
    <t>Members Expenses &amp; Election Costs</t>
  </si>
  <si>
    <t>Website Maintenance</t>
  </si>
  <si>
    <t>Email hosting charge</t>
  </si>
  <si>
    <t>Ide Hill Conveniences Cleaning</t>
  </si>
  <si>
    <t>Ide Hill Conveniences Maintenance</t>
  </si>
  <si>
    <t>Ide Hill Conveniences Energy</t>
  </si>
  <si>
    <t>Ide Hill Conveniences Water</t>
  </si>
  <si>
    <t>Ide Hill Conveniences Supplies</t>
  </si>
  <si>
    <t>Sevenoaks District Council Rates</t>
  </si>
  <si>
    <t>Professional services</t>
  </si>
  <si>
    <t>Return of Hire Depsoit</t>
  </si>
  <si>
    <t>Maintenance Contract</t>
  </si>
  <si>
    <t>Annual grants (Ide Hill Village Hall Trust)</t>
  </si>
  <si>
    <t>Other grants (Fundridge &amp; SUJFC)</t>
  </si>
  <si>
    <t>Supplies for meetings</t>
  </si>
  <si>
    <t xml:space="preserve">Parish Mobile </t>
  </si>
  <si>
    <t>Parish WiFi</t>
  </si>
  <si>
    <t>Great British Spring Clean</t>
  </si>
  <si>
    <t>Poppy wreath</t>
  </si>
  <si>
    <t xml:space="preserve">Yoga </t>
  </si>
  <si>
    <t>Footie for Tots</t>
  </si>
  <si>
    <t>Recreation Ground RADNOR</t>
  </si>
  <si>
    <t>Recreation Ground (Chipstead)</t>
  </si>
  <si>
    <t>Recreation Ground (SUJFC)</t>
  </si>
  <si>
    <t>Final Year end Budget</t>
  </si>
  <si>
    <t>Music Licence</t>
  </si>
  <si>
    <t>Tree Survey</t>
  </si>
  <si>
    <t xml:space="preserve">Covid 19 </t>
  </si>
  <si>
    <t>Operation London Bridge</t>
  </si>
  <si>
    <t>March</t>
  </si>
  <si>
    <t>Difference</t>
  </si>
  <si>
    <t>Outstanding income</t>
  </si>
  <si>
    <t>With Outstanding income</t>
  </si>
  <si>
    <t>Transfer from other accounts</t>
  </si>
  <si>
    <t>Payment from Precept</t>
  </si>
  <si>
    <t>After outstanding income</t>
  </si>
  <si>
    <t>TBC</t>
  </si>
  <si>
    <t xml:space="preserve">Village Hall </t>
  </si>
  <si>
    <t>Village Hall (transfer from account)</t>
  </si>
  <si>
    <t>Stubbs Wood (transfer from account)</t>
  </si>
  <si>
    <t>Actual 19/20</t>
  </si>
  <si>
    <t>Budget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</si>
</sst>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%"/>
  </numFmts>
  <fonts count="4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color theme="3" tint="-0.499984740745262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Arial"/>
      <family val="2"/>
    </font>
    <font>
      <i/>
      <sz val="10"/>
      <color theme="3" tint="-0.499984740745262"/>
      <name val="Arial"/>
      <family val="2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9C0006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32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12" fillId="2" borderId="0" xfId="0" applyFont="1" applyFill="1"/>
    <xf numFmtId="0" fontId="12" fillId="0" borderId="0" xfId="0" applyFont="1"/>
    <xf numFmtId="0" fontId="13" fillId="2" borderId="1" xfId="0" applyFont="1" applyFill="1" applyBorder="1"/>
    <xf numFmtId="0" fontId="13" fillId="0" borderId="0" xfId="0" applyFont="1"/>
    <xf numFmtId="164" fontId="12" fillId="2" borderId="0" xfId="0" applyNumberFormat="1" applyFont="1" applyFill="1"/>
    <xf numFmtId="44" fontId="13" fillId="2" borderId="1" xfId="0" applyNumberFormat="1" applyFont="1" applyFill="1" applyBorder="1" applyAlignment="1">
      <alignment horizontal="right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8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164" fontId="13" fillId="2" borderId="1" xfId="0" applyNumberFormat="1" applyFont="1" applyFill="1" applyBorder="1" applyAlignment="1">
      <alignment horizontal="right" wrapText="1"/>
    </xf>
    <xf numFmtId="164" fontId="0" fillId="2" borderId="0" xfId="0" applyNumberFormat="1" applyFill="1"/>
    <xf numFmtId="0" fontId="13" fillId="2" borderId="4" xfId="0" applyFont="1" applyFill="1" applyBorder="1" applyAlignment="1">
      <alignment wrapText="1"/>
    </xf>
    <xf numFmtId="0" fontId="0" fillId="2" borderId="3" xfId="0" applyFill="1" applyBorder="1"/>
    <xf numFmtId="164" fontId="0" fillId="2" borderId="2" xfId="0" applyNumberFormat="1" applyFill="1" applyBorder="1"/>
    <xf numFmtId="0" fontId="0" fillId="2" borderId="2" xfId="0" applyFill="1" applyBorder="1"/>
    <xf numFmtId="0" fontId="10" fillId="2" borderId="0" xfId="0" applyFont="1" applyFill="1"/>
    <xf numFmtId="164" fontId="10" fillId="2" borderId="0" xfId="0" applyNumberFormat="1" applyFont="1" applyFill="1"/>
    <xf numFmtId="0" fontId="10" fillId="2" borderId="3" xfId="0" applyFont="1" applyFill="1" applyBorder="1"/>
    <xf numFmtId="164" fontId="10" fillId="2" borderId="0" xfId="0" applyNumberFormat="1" applyFont="1" applyFill="1" applyAlignment="1">
      <alignment horizontal="right"/>
    </xf>
    <xf numFmtId="0" fontId="21" fillId="4" borderId="6" xfId="0" applyFont="1" applyFill="1" applyBorder="1"/>
    <xf numFmtId="164" fontId="21" fillId="4" borderId="6" xfId="0" applyNumberFormat="1" applyFont="1" applyFill="1" applyBorder="1"/>
    <xf numFmtId="0" fontId="24" fillId="2" borderId="0" xfId="0" applyFont="1" applyFill="1" applyAlignment="1">
      <alignment horizontal="left"/>
    </xf>
    <xf numFmtId="164" fontId="0" fillId="2" borderId="1" xfId="0" applyNumberFormat="1" applyFill="1" applyBorder="1"/>
    <xf numFmtId="0" fontId="10" fillId="2" borderId="7" xfId="0" applyFont="1" applyFill="1" applyBorder="1"/>
    <xf numFmtId="0" fontId="22" fillId="2" borderId="0" xfId="0" applyFont="1" applyFill="1"/>
    <xf numFmtId="0" fontId="0" fillId="2" borderId="1" xfId="0" applyFill="1" applyBorder="1"/>
    <xf numFmtId="0" fontId="10" fillId="4" borderId="6" xfId="0" applyFont="1" applyFill="1" applyBorder="1"/>
    <xf numFmtId="0" fontId="21" fillId="0" borderId="0" xfId="0" applyFont="1"/>
    <xf numFmtId="0" fontId="10" fillId="2" borderId="2" xfId="0" applyFont="1" applyFill="1" applyBorder="1"/>
    <xf numFmtId="164" fontId="10" fillId="2" borderId="2" xfId="0" applyNumberFormat="1" applyFont="1" applyFill="1" applyBorder="1"/>
    <xf numFmtId="0" fontId="0" fillId="0" borderId="0" xfId="0" applyAlignment="1">
      <alignment vertical="center"/>
    </xf>
    <xf numFmtId="0" fontId="10" fillId="3" borderId="0" xfId="0" applyFont="1" applyFill="1"/>
    <xf numFmtId="164" fontId="10" fillId="3" borderId="0" xfId="0" applyNumberFormat="1" applyFont="1" applyFill="1"/>
    <xf numFmtId="0" fontId="11" fillId="2" borderId="0" xfId="0" applyFont="1" applyFill="1" applyAlignment="1">
      <alignment horizontal="center" vertical="center"/>
    </xf>
    <xf numFmtId="165" fontId="12" fillId="2" borderId="0" xfId="0" applyNumberFormat="1" applyFont="1" applyFill="1"/>
    <xf numFmtId="165" fontId="12" fillId="2" borderId="5" xfId="0" applyNumberFormat="1" applyFont="1" applyFill="1" applyBorder="1"/>
    <xf numFmtId="165" fontId="12" fillId="3" borderId="0" xfId="0" applyNumberFormat="1" applyFont="1" applyFill="1"/>
    <xf numFmtId="165" fontId="12" fillId="2" borderId="1" xfId="0" applyNumberFormat="1" applyFont="1" applyFill="1" applyBorder="1"/>
    <xf numFmtId="165" fontId="14" fillId="4" borderId="6" xfId="0" applyNumberFormat="1" applyFont="1" applyFill="1" applyBorder="1"/>
    <xf numFmtId="165" fontId="12" fillId="4" borderId="6" xfId="0" applyNumberFormat="1" applyFont="1" applyFill="1" applyBorder="1"/>
    <xf numFmtId="165" fontId="12" fillId="0" borderId="0" xfId="0" applyNumberFormat="1" applyFont="1"/>
    <xf numFmtId="0" fontId="21" fillId="2" borderId="0" xfId="0" applyFont="1" applyFill="1"/>
    <xf numFmtId="0" fontId="24" fillId="2" borderId="0" xfId="0" applyFont="1" applyFill="1"/>
    <xf numFmtId="165" fontId="12" fillId="2" borderId="9" xfId="0" applyNumberFormat="1" applyFont="1" applyFill="1" applyBorder="1"/>
    <xf numFmtId="0" fontId="10" fillId="2" borderId="2" xfId="0" applyFont="1" applyFill="1" applyBorder="1" applyAlignment="1">
      <alignment horizontal="center"/>
    </xf>
    <xf numFmtId="164" fontId="13" fillId="2" borderId="2" xfId="0" applyNumberFormat="1" applyFont="1" applyFill="1" applyBorder="1"/>
    <xf numFmtId="8" fontId="0" fillId="0" borderId="0" xfId="0" applyNumberFormat="1"/>
    <xf numFmtId="14" fontId="29" fillId="0" borderId="0" xfId="0" applyNumberFormat="1" applyFont="1"/>
    <xf numFmtId="3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/>
    <xf numFmtId="0" fontId="12" fillId="0" borderId="0" xfId="0" applyFont="1" applyBorder="1"/>
    <xf numFmtId="0" fontId="0" fillId="2" borderId="0" xfId="0" applyFill="1" applyBorder="1"/>
    <xf numFmtId="0" fontId="10" fillId="2" borderId="11" xfId="0" applyFont="1" applyFill="1" applyBorder="1"/>
    <xf numFmtId="164" fontId="13" fillId="2" borderId="11" xfId="0" applyNumberFormat="1" applyFont="1" applyFill="1" applyBorder="1"/>
    <xf numFmtId="0" fontId="13" fillId="0" borderId="11" xfId="0" applyFont="1" applyBorder="1"/>
    <xf numFmtId="0" fontId="0" fillId="0" borderId="11" xfId="0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164" fontId="10" fillId="2" borderId="0" xfId="0" applyNumberFormat="1" applyFont="1" applyFill="1" applyBorder="1"/>
    <xf numFmtId="0" fontId="13" fillId="0" borderId="0" xfId="0" applyFont="1" applyBorder="1"/>
    <xf numFmtId="164" fontId="33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0" fillId="2" borderId="0" xfId="0" applyFill="1" applyBorder="1" applyAlignment="1">
      <alignment horizontal="center"/>
    </xf>
    <xf numFmtId="43" fontId="35" fillId="0" borderId="0" xfId="0" applyNumberFormat="1" applyFont="1" applyBorder="1"/>
    <xf numFmtId="43" fontId="32" fillId="0" borderId="0" xfId="0" applyNumberFormat="1" applyFont="1" applyBorder="1"/>
    <xf numFmtId="0" fontId="19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43" fontId="35" fillId="0" borderId="0" xfId="127" applyNumberFormat="1" applyFont="1" applyBorder="1"/>
    <xf numFmtId="0" fontId="35" fillId="0" borderId="0" xfId="127" applyFont="1" applyBorder="1"/>
    <xf numFmtId="164" fontId="12" fillId="0" borderId="0" xfId="0" applyNumberFormat="1" applyFont="1" applyBorder="1"/>
    <xf numFmtId="43" fontId="34" fillId="0" borderId="0" xfId="0" applyNumberFormat="1" applyFont="1" applyBorder="1"/>
    <xf numFmtId="43" fontId="37" fillId="0" borderId="0" xfId="0" applyNumberFormat="1" applyFont="1" applyBorder="1"/>
    <xf numFmtId="43" fontId="34" fillId="0" borderId="0" xfId="127" applyNumberFormat="1" applyFont="1" applyBorder="1"/>
    <xf numFmtId="43" fontId="36" fillId="0" borderId="0" xfId="0" applyNumberFormat="1" applyFont="1" applyBorder="1"/>
    <xf numFmtId="43" fontId="12" fillId="0" borderId="0" xfId="0" applyNumberFormat="1" applyFont="1" applyBorder="1"/>
    <xf numFmtId="43" fontId="30" fillId="0" borderId="0" xfId="0" applyNumberFormat="1" applyFont="1" applyBorder="1"/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/>
    <xf numFmtId="164" fontId="23" fillId="2" borderId="0" xfId="0" applyNumberFormat="1" applyFont="1" applyFill="1" applyBorder="1"/>
    <xf numFmtId="43" fontId="31" fillId="0" borderId="0" xfId="0" applyNumberFormat="1" applyFont="1" applyBorder="1"/>
    <xf numFmtId="2" fontId="31" fillId="0" borderId="0" xfId="0" applyNumberFormat="1" applyFont="1" applyBorder="1"/>
    <xf numFmtId="164" fontId="38" fillId="0" borderId="0" xfId="0" applyNumberFormat="1" applyFont="1" applyBorder="1"/>
    <xf numFmtId="2" fontId="34" fillId="0" borderId="0" xfId="0" applyNumberFormat="1" applyFont="1" applyBorder="1"/>
    <xf numFmtId="0" fontId="4" fillId="0" borderId="0" xfId="0" applyFont="1" applyBorder="1"/>
    <xf numFmtId="43" fontId="38" fillId="0" borderId="0" xfId="127" applyNumberFormat="1" applyFont="1" applyBorder="1"/>
    <xf numFmtId="43" fontId="38" fillId="0" borderId="0" xfId="127" applyNumberFormat="1" applyFont="1" applyBorder="1" applyAlignment="1">
      <alignment horizontal="center"/>
    </xf>
    <xf numFmtId="43" fontId="20" fillId="0" borderId="0" xfId="0" applyNumberFormat="1" applyFont="1" applyBorder="1"/>
    <xf numFmtId="0" fontId="24" fillId="2" borderId="0" xfId="0" applyFont="1" applyFill="1" applyBorder="1"/>
    <xf numFmtId="164" fontId="32" fillId="0" borderId="0" xfId="0" applyNumberFormat="1" applyFont="1" applyBorder="1"/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/>
    <xf numFmtId="43" fontId="30" fillId="0" borderId="0" xfId="127" applyNumberFormat="1" applyFont="1" applyBorder="1"/>
    <xf numFmtId="43" fontId="20" fillId="0" borderId="0" xfId="127" applyNumberFormat="1" applyFont="1" applyBorder="1"/>
    <xf numFmtId="43" fontId="13" fillId="0" borderId="0" xfId="0" applyNumberFormat="1" applyFont="1" applyBorder="1"/>
    <xf numFmtId="0" fontId="10" fillId="0" borderId="0" xfId="0" applyFont="1" applyBorder="1"/>
    <xf numFmtId="3" fontId="22" fillId="2" borderId="0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left"/>
    </xf>
    <xf numFmtId="2" fontId="30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10" fillId="2" borderId="11" xfId="0" applyFont="1" applyFill="1" applyBorder="1" applyAlignment="1">
      <alignment horizontal="center"/>
    </xf>
    <xf numFmtId="164" fontId="10" fillId="2" borderId="11" xfId="0" applyNumberFormat="1" applyFont="1" applyFill="1" applyBorder="1"/>
    <xf numFmtId="0" fontId="12" fillId="0" borderId="11" xfId="0" applyFont="1" applyBorder="1"/>
    <xf numFmtId="0" fontId="12" fillId="0" borderId="2" xfId="0" applyFont="1" applyBorder="1"/>
    <xf numFmtId="0" fontId="10" fillId="3" borderId="10" xfId="0" applyFont="1" applyFill="1" applyBorder="1" applyAlignment="1">
      <alignment horizontal="center"/>
    </xf>
    <xf numFmtId="0" fontId="10" fillId="3" borderId="10" xfId="0" applyFont="1" applyFill="1" applyBorder="1"/>
    <xf numFmtId="164" fontId="13" fillId="3" borderId="10" xfId="0" applyNumberFormat="1" applyFont="1" applyFill="1" applyBorder="1"/>
    <xf numFmtId="0" fontId="12" fillId="0" borderId="10" xfId="0" applyFont="1" applyBorder="1"/>
    <xf numFmtId="0" fontId="0" fillId="2" borderId="11" xfId="0" applyFill="1" applyBorder="1" applyAlignment="1">
      <alignment horizontal="center"/>
    </xf>
    <xf numFmtId="164" fontId="1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1" fillId="4" borderId="10" xfId="0" applyFont="1" applyFill="1" applyBorder="1"/>
    <xf numFmtId="164" fontId="21" fillId="4" borderId="10" xfId="0" applyNumberFormat="1" applyFont="1" applyFill="1" applyBorder="1"/>
    <xf numFmtId="165" fontId="21" fillId="4" borderId="10" xfId="0" applyNumberFormat="1" applyFont="1" applyFill="1" applyBorder="1" applyAlignment="1">
      <alignment horizontal="center"/>
    </xf>
    <xf numFmtId="164" fontId="28" fillId="2" borderId="0" xfId="0" applyNumberFormat="1" applyFont="1" applyFill="1" applyBorder="1"/>
    <xf numFmtId="0" fontId="23" fillId="2" borderId="11" xfId="0" applyFont="1" applyFill="1" applyBorder="1" applyAlignment="1">
      <alignment horizontal="center"/>
    </xf>
    <xf numFmtId="0" fontId="27" fillId="2" borderId="11" xfId="0" applyFont="1" applyFill="1" applyBorder="1"/>
    <xf numFmtId="164" fontId="27" fillId="2" borderId="11" xfId="0" applyNumberFormat="1" applyFont="1" applyFill="1" applyBorder="1"/>
    <xf numFmtId="164" fontId="23" fillId="2" borderId="0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/>
    </xf>
    <xf numFmtId="0" fontId="13" fillId="2" borderId="10" xfId="0" applyFont="1" applyFill="1" applyBorder="1"/>
    <xf numFmtId="164" fontId="13" fillId="2" borderId="10" xfId="0" applyNumberFormat="1" applyFont="1" applyFill="1" applyBorder="1" applyAlignment="1">
      <alignment horizontal="right" wrapText="1"/>
    </xf>
    <xf numFmtId="44" fontId="13" fillId="2" borderId="10" xfId="0" applyNumberFormat="1" applyFont="1" applyFill="1" applyBorder="1" applyAlignment="1">
      <alignment horizontal="right" wrapText="1"/>
    </xf>
    <xf numFmtId="0" fontId="3" fillId="0" borderId="0" xfId="0" applyFont="1"/>
    <xf numFmtId="0" fontId="2" fillId="0" borderId="0" xfId="0" applyFont="1"/>
    <xf numFmtId="0" fontId="1" fillId="8" borderId="0" xfId="0" applyFont="1" applyFill="1"/>
    <xf numFmtId="44" fontId="1" fillId="2" borderId="0" xfId="128" applyFont="1" applyFill="1" applyBorder="1"/>
    <xf numFmtId="44" fontId="1" fillId="0" borderId="0" xfId="128" applyFont="1" applyBorder="1"/>
    <xf numFmtId="0" fontId="13" fillId="8" borderId="0" xfId="0" applyFont="1" applyFill="1"/>
    <xf numFmtId="164" fontId="23" fillId="2" borderId="0" xfId="0" applyNumberFormat="1" applyFont="1" applyFill="1"/>
    <xf numFmtId="44" fontId="0" fillId="2" borderId="0" xfId="128" applyFont="1" applyFill="1" applyBorder="1"/>
    <xf numFmtId="44" fontId="0" fillId="0" borderId="0" xfId="128" applyFont="1" applyBorder="1"/>
    <xf numFmtId="0" fontId="0" fillId="8" borderId="0" xfId="0" applyFill="1"/>
    <xf numFmtId="164" fontId="13" fillId="2" borderId="0" xfId="0" applyNumberFormat="1" applyFont="1" applyFill="1"/>
    <xf numFmtId="14" fontId="0" fillId="8" borderId="0" xfId="0" applyNumberFormat="1" applyFill="1"/>
    <xf numFmtId="0" fontId="38" fillId="8" borderId="0" xfId="0" applyFont="1" applyFill="1"/>
    <xf numFmtId="164" fontId="28" fillId="2" borderId="0" xfId="0" applyNumberFormat="1" applyFont="1" applyFill="1"/>
    <xf numFmtId="0" fontId="10" fillId="8" borderId="0" xfId="0" applyFont="1" applyFill="1"/>
    <xf numFmtId="164" fontId="13" fillId="3" borderId="0" xfId="0" applyNumberFormat="1" applyFont="1" applyFill="1"/>
    <xf numFmtId="0" fontId="29" fillId="2" borderId="0" xfId="0" applyFont="1" applyFill="1"/>
    <xf numFmtId="164" fontId="29" fillId="2" borderId="2" xfId="0" applyNumberFormat="1" applyFont="1" applyFill="1" applyBorder="1"/>
    <xf numFmtId="164" fontId="29" fillId="2" borderId="0" xfId="0" applyNumberFormat="1" applyFont="1" applyFill="1" applyBorder="1"/>
    <xf numFmtId="0" fontId="21" fillId="2" borderId="0" xfId="0" applyFont="1" applyFill="1" applyBorder="1"/>
    <xf numFmtId="164" fontId="21" fillId="2" borderId="0" xfId="0" applyNumberFormat="1" applyFont="1" applyFill="1" applyBorder="1"/>
    <xf numFmtId="165" fontId="14" fillId="2" borderId="0" xfId="0" applyNumberFormat="1" applyFont="1" applyFill="1" applyBorder="1"/>
    <xf numFmtId="0" fontId="43" fillId="4" borderId="6" xfId="0" applyFont="1" applyFill="1" applyBorder="1"/>
    <xf numFmtId="0" fontId="29" fillId="0" borderId="0" xfId="0" applyFont="1"/>
    <xf numFmtId="0" fontId="27" fillId="2" borderId="0" xfId="0" applyFont="1" applyFill="1" applyBorder="1"/>
    <xf numFmtId="164" fontId="27" fillId="2" borderId="0" xfId="0" applyNumberFormat="1" applyFont="1" applyFill="1" applyBorder="1"/>
    <xf numFmtId="10" fontId="0" fillId="2" borderId="0" xfId="129" applyNumberFormat="1" applyFont="1" applyFill="1"/>
    <xf numFmtId="10" fontId="0" fillId="2" borderId="2" xfId="129" applyNumberFormat="1" applyFont="1" applyFill="1" applyBorder="1"/>
    <xf numFmtId="10" fontId="10" fillId="2" borderId="0" xfId="129" applyNumberFormat="1" applyFont="1" applyFill="1"/>
    <xf numFmtId="165" fontId="28" fillId="2" borderId="0" xfId="0" applyNumberFormat="1" applyFont="1" applyFill="1"/>
    <xf numFmtId="165" fontId="28" fillId="2" borderId="5" xfId="0" applyNumberFormat="1" applyFont="1" applyFill="1" applyBorder="1"/>
    <xf numFmtId="165" fontId="29" fillId="2" borderId="0" xfId="0" applyNumberFormat="1" applyFont="1" applyFill="1"/>
    <xf numFmtId="165" fontId="28" fillId="2" borderId="9" xfId="0" applyNumberFormat="1" applyFont="1" applyFill="1" applyBorder="1"/>
    <xf numFmtId="165" fontId="28" fillId="3" borderId="0" xfId="0" applyNumberFormat="1" applyFont="1" applyFill="1"/>
    <xf numFmtId="10" fontId="29" fillId="3" borderId="0" xfId="0" applyNumberFormat="1" applyFont="1" applyFill="1"/>
    <xf numFmtId="165" fontId="44" fillId="7" borderId="0" xfId="131" applyNumberFormat="1" applyFont="1"/>
    <xf numFmtId="165" fontId="44" fillId="7" borderId="5" xfId="131" applyNumberFormat="1" applyFont="1" applyBorder="1"/>
    <xf numFmtId="8" fontId="0" fillId="0" borderId="0" xfId="0" applyNumberFormat="1" applyAlignment="1">
      <alignment horizontal="right"/>
    </xf>
    <xf numFmtId="165" fontId="42" fillId="6" borderId="0" xfId="130" applyNumberFormat="1" applyFont="1"/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/>
    <xf numFmtId="164" fontId="29" fillId="2" borderId="1" xfId="0" applyNumberFormat="1" applyFont="1" applyFill="1" applyBorder="1" applyAlignment="1">
      <alignment horizontal="right" wrapText="1"/>
    </xf>
    <xf numFmtId="0" fontId="29" fillId="2" borderId="0" xfId="0" applyFont="1" applyFill="1" applyAlignment="1">
      <alignment horizontal="center"/>
    </xf>
    <xf numFmtId="10" fontId="28" fillId="2" borderId="0" xfId="0" applyNumberFormat="1" applyFont="1" applyFill="1" applyAlignment="1">
      <alignment horizontal="center"/>
    </xf>
    <xf numFmtId="10" fontId="28" fillId="2" borderId="0" xfId="0" applyNumberFormat="1" applyFont="1" applyFill="1" applyBorder="1" applyAlignment="1">
      <alignment horizontal="center"/>
    </xf>
    <xf numFmtId="10" fontId="28" fillId="2" borderId="11" xfId="0" applyNumberFormat="1" applyFont="1" applyFill="1" applyBorder="1" applyAlignment="1">
      <alignment horizontal="center"/>
    </xf>
    <xf numFmtId="10" fontId="28" fillId="2" borderId="2" xfId="0" applyNumberFormat="1" applyFont="1" applyFill="1" applyBorder="1" applyAlignment="1">
      <alignment horizontal="center"/>
    </xf>
    <xf numFmtId="10" fontId="29" fillId="3" borderId="10" xfId="129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0" fontId="29" fillId="2" borderId="0" xfId="0" applyNumberFormat="1" applyFont="1" applyFill="1" applyBorder="1" applyAlignment="1">
      <alignment horizontal="center"/>
    </xf>
    <xf numFmtId="165" fontId="28" fillId="2" borderId="11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center"/>
    </xf>
    <xf numFmtId="10" fontId="29" fillId="3" borderId="10" xfId="0" applyNumberFormat="1" applyFont="1" applyFill="1" applyBorder="1" applyAlignment="1">
      <alignment horizontal="center"/>
    </xf>
    <xf numFmtId="165" fontId="29" fillId="2" borderId="11" xfId="0" applyNumberFormat="1" applyFont="1" applyFill="1" applyBorder="1" applyAlignment="1">
      <alignment horizontal="center"/>
    </xf>
    <xf numFmtId="165" fontId="29" fillId="2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2" borderId="2" xfId="0" applyFont="1" applyFill="1" applyBorder="1" applyAlignment="1">
      <alignment horizontal="left"/>
    </xf>
    <xf numFmtId="0" fontId="0" fillId="0" borderId="2" xfId="0" applyBorder="1"/>
    <xf numFmtId="164" fontId="23" fillId="2" borderId="2" xfId="0" applyNumberFormat="1" applyFont="1" applyFill="1" applyBorder="1"/>
    <xf numFmtId="164" fontId="23" fillId="2" borderId="2" xfId="0" applyNumberFormat="1" applyFont="1" applyFill="1" applyBorder="1" applyAlignment="1">
      <alignment horizontal="left"/>
    </xf>
    <xf numFmtId="0" fontId="23" fillId="2" borderId="2" xfId="0" applyFont="1" applyFill="1" applyBorder="1"/>
    <xf numFmtId="164" fontId="23" fillId="2" borderId="2" xfId="0" applyNumberFormat="1" applyFont="1" applyFill="1" applyBorder="1" applyAlignment="1">
      <alignment horizontal="right"/>
    </xf>
    <xf numFmtId="164" fontId="29" fillId="3" borderId="10" xfId="0" applyNumberFormat="1" applyFont="1" applyFill="1" applyBorder="1" applyAlignment="1">
      <alignment vertical="center"/>
    </xf>
    <xf numFmtId="164" fontId="29" fillId="2" borderId="11" xfId="0" applyNumberFormat="1" applyFont="1" applyFill="1" applyBorder="1"/>
    <xf numFmtId="164" fontId="29" fillId="3" borderId="10" xfId="0" applyNumberFormat="1" applyFont="1" applyFill="1" applyBorder="1"/>
    <xf numFmtId="164" fontId="28" fillId="0" borderId="0" xfId="0" applyNumberFormat="1" applyFont="1"/>
    <xf numFmtId="164" fontId="29" fillId="2" borderId="11" xfId="0" applyNumberFormat="1" applyFont="1" applyFill="1" applyBorder="1" applyAlignment="1">
      <alignment horizontal="right"/>
    </xf>
    <xf numFmtId="164" fontId="29" fillId="2" borderId="0" xfId="0" applyNumberFormat="1" applyFont="1" applyFill="1" applyBorder="1" applyAlignment="1">
      <alignment horizontal="right"/>
    </xf>
    <xf numFmtId="164" fontId="28" fillId="0" borderId="0" xfId="0" applyNumberFormat="1" applyFont="1" applyBorder="1"/>
    <xf numFmtId="8" fontId="47" fillId="0" borderId="0" xfId="0" applyNumberFormat="1" applyFont="1"/>
    <xf numFmtId="0" fontId="46" fillId="0" borderId="0" xfId="0" applyFont="1"/>
    <xf numFmtId="0" fontId="47" fillId="0" borderId="0" xfId="0" applyFont="1" applyAlignment="1">
      <alignment horizontal="right"/>
    </xf>
    <xf numFmtId="6" fontId="47" fillId="0" borderId="0" xfId="0" applyNumberFormat="1" applyFont="1" applyAlignment="1">
      <alignment horizontal="right"/>
    </xf>
    <xf numFmtId="4" fontId="46" fillId="0" borderId="0" xfId="0" applyNumberFormat="1" applyFont="1"/>
    <xf numFmtId="0" fontId="46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8" fillId="0" borderId="0" xfId="0" applyFont="1"/>
    <xf numFmtId="0" fontId="1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164" fontId="26" fillId="5" borderId="1" xfId="0" applyNumberFormat="1" applyFont="1" applyFill="1" applyBorder="1" applyAlignment="1">
      <alignment horizontal="right"/>
    </xf>
    <xf numFmtId="164" fontId="26" fillId="5" borderId="8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164" fontId="45" fillId="5" borderId="1" xfId="0" applyNumberFormat="1" applyFont="1" applyFill="1" applyBorder="1" applyAlignment="1">
      <alignment horizontal="right"/>
    </xf>
    <xf numFmtId="164" fontId="45" fillId="5" borderId="8" xfId="0" applyNumberFormat="1" applyFont="1" applyFill="1" applyBorder="1" applyAlignment="1">
      <alignment horizontal="right"/>
    </xf>
  </cellXfs>
  <cellStyles count="132">
    <cellStyle name="Bad" xfId="131" builtinId="27"/>
    <cellStyle name="Currency" xfId="128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Good" xfId="130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  <cellStyle name="Normal 2" xfId="127" xr:uid="{08FB8B00-6BB4-41A3-826E-219BB12E0BD6}"/>
    <cellStyle name="Percent" xfId="129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opLeftCell="A16" zoomScaleNormal="100" zoomScalePageLayoutView="125" workbookViewId="0">
      <selection activeCell="C8" sqref="C8"/>
    </sheetView>
  </sheetViews>
  <sheetFormatPr defaultColWidth="11" defaultRowHeight="15.75" x14ac:dyDescent="0.25"/>
  <cols>
    <col min="1" max="1" width="5.375" customWidth="1"/>
    <col min="2" max="2" width="39" customWidth="1"/>
    <col min="3" max="3" width="16.625" customWidth="1"/>
    <col min="4" max="5" width="13.875" customWidth="1"/>
    <col min="6" max="6" width="11.625" customWidth="1"/>
    <col min="7" max="7" width="46.5" customWidth="1"/>
  </cols>
  <sheetData>
    <row r="1" spans="1:7" ht="23.25" x14ac:dyDescent="0.35">
      <c r="A1" s="212" t="s">
        <v>98</v>
      </c>
      <c r="B1" s="212"/>
      <c r="C1" s="212"/>
      <c r="D1" s="212"/>
      <c r="E1" s="212"/>
      <c r="F1" s="212"/>
      <c r="G1" s="212"/>
    </row>
    <row r="2" spans="1:7" s="36" customFormat="1" ht="24.95" customHeight="1" x14ac:dyDescent="0.25">
      <c r="A2" s="213" t="s">
        <v>63</v>
      </c>
      <c r="B2" s="213"/>
      <c r="C2" s="213"/>
      <c r="D2" s="213"/>
      <c r="E2" s="213"/>
      <c r="F2" s="213"/>
      <c r="G2" s="213"/>
    </row>
    <row r="3" spans="1:7" s="36" customFormat="1" ht="15" customHeight="1" x14ac:dyDescent="0.25">
      <c r="A3" s="39"/>
      <c r="B3" s="39"/>
      <c r="C3" s="39"/>
      <c r="D3" s="39"/>
      <c r="E3" s="39"/>
      <c r="F3" s="39"/>
      <c r="G3" s="39"/>
    </row>
    <row r="4" spans="1:7" ht="35.1" customHeight="1" thickBot="1" x14ac:dyDescent="0.3">
      <c r="A4" s="13" t="s">
        <v>0</v>
      </c>
      <c r="B4" s="4" t="s">
        <v>1</v>
      </c>
      <c r="C4" s="7" t="s">
        <v>73</v>
      </c>
      <c r="D4" s="7" t="s">
        <v>2</v>
      </c>
      <c r="E4" s="214" t="s">
        <v>74</v>
      </c>
      <c r="F4" s="215"/>
      <c r="G4" s="17" t="s">
        <v>3</v>
      </c>
    </row>
    <row r="5" spans="1:7" ht="21" customHeight="1" x14ac:dyDescent="0.3">
      <c r="A5" s="1"/>
      <c r="B5" s="48" t="s">
        <v>11</v>
      </c>
      <c r="C5" s="1"/>
      <c r="D5" s="1"/>
      <c r="E5" s="1"/>
      <c r="F5" s="21"/>
      <c r="G5" s="29"/>
    </row>
    <row r="6" spans="1:7" s="11" customFormat="1" ht="20.100000000000001" customHeight="1" x14ac:dyDescent="0.25">
      <c r="A6" s="21"/>
      <c r="B6" s="1" t="s">
        <v>4</v>
      </c>
      <c r="C6" s="16">
        <f>Income!D4</f>
        <v>63000</v>
      </c>
      <c r="D6" s="16">
        <f>Income!E4</f>
        <v>63000</v>
      </c>
      <c r="E6" s="16">
        <f>D6-C6</f>
        <v>0</v>
      </c>
      <c r="F6" s="161">
        <f>C6/D6-1</f>
        <v>0</v>
      </c>
      <c r="G6" s="23"/>
    </row>
    <row r="7" spans="1:7" s="11" customFormat="1" x14ac:dyDescent="0.25">
      <c r="A7" s="21"/>
      <c r="B7" s="1" t="s">
        <v>6</v>
      </c>
      <c r="C7" s="16">
        <f>Income!D6</f>
        <v>2669.89</v>
      </c>
      <c r="D7" s="16">
        <f>Income!E6</f>
        <v>4000</v>
      </c>
      <c r="E7" s="16">
        <f t="shared" ref="E7:E11" si="0">D7-C7</f>
        <v>1330.1100000000001</v>
      </c>
      <c r="F7" s="161">
        <f t="shared" ref="F7:F9" si="1">C7/D7-1</f>
        <v>-0.33252750000000009</v>
      </c>
      <c r="G7" s="23"/>
    </row>
    <row r="8" spans="1:7" s="11" customFormat="1" x14ac:dyDescent="0.25">
      <c r="A8" s="21"/>
      <c r="B8" s="20" t="s">
        <v>71</v>
      </c>
      <c r="C8" s="19">
        <f>SUM(Income!D7:D17)</f>
        <v>16706.54</v>
      </c>
      <c r="D8" s="19">
        <f>SUM(Income!E7:E17)</f>
        <v>10100</v>
      </c>
      <c r="E8" s="19">
        <f>C8-D8</f>
        <v>6606.5400000000009</v>
      </c>
      <c r="F8" s="162">
        <f t="shared" si="1"/>
        <v>0.65411287128712869</v>
      </c>
      <c r="G8" s="23"/>
    </row>
    <row r="9" spans="1:7" s="11" customFormat="1" x14ac:dyDescent="0.25">
      <c r="A9" s="21"/>
      <c r="B9" s="21" t="s">
        <v>67</v>
      </c>
      <c r="C9" s="22">
        <f>SUM(C6:C8)</f>
        <v>82376.429999999993</v>
      </c>
      <c r="D9" s="22">
        <f t="shared" ref="D9:E9" si="2">SUM(D6:D8)</f>
        <v>77100</v>
      </c>
      <c r="E9" s="22">
        <f t="shared" si="2"/>
        <v>7936.6500000000015</v>
      </c>
      <c r="F9" s="163">
        <f t="shared" si="1"/>
        <v>6.8436186770427954E-2</v>
      </c>
      <c r="G9" s="23"/>
    </row>
    <row r="10" spans="1:7" s="11" customFormat="1" x14ac:dyDescent="0.25">
      <c r="A10" s="21"/>
      <c r="B10" s="20"/>
      <c r="C10" s="19"/>
      <c r="D10" s="19"/>
      <c r="E10" s="19"/>
      <c r="F10" s="41"/>
      <c r="G10" s="23"/>
    </row>
    <row r="11" spans="1:7" ht="21" customHeight="1" x14ac:dyDescent="0.25">
      <c r="A11" s="1"/>
      <c r="B11" s="37" t="s">
        <v>61</v>
      </c>
      <c r="C11" s="38">
        <f>C9+C10</f>
        <v>82376.429999999993</v>
      </c>
      <c r="D11" s="38">
        <f t="shared" ref="D11" si="3">D9+D10</f>
        <v>77100</v>
      </c>
      <c r="E11" s="38">
        <f t="shared" si="0"/>
        <v>-5276.429999999993</v>
      </c>
      <c r="F11" s="169">
        <f t="shared" ref="F11" si="4">C11/D11-1</f>
        <v>6.8436186770427954E-2</v>
      </c>
      <c r="G11" s="23"/>
    </row>
    <row r="12" spans="1:7" ht="21" customHeight="1" x14ac:dyDescent="0.3">
      <c r="A12" s="1"/>
      <c r="B12" s="48" t="s">
        <v>76</v>
      </c>
      <c r="C12" s="16"/>
      <c r="D12" s="16"/>
      <c r="E12" s="16"/>
      <c r="F12" s="164"/>
      <c r="G12" s="18"/>
    </row>
    <row r="13" spans="1:7" x14ac:dyDescent="0.25">
      <c r="A13" s="1"/>
      <c r="B13" s="47" t="s">
        <v>69</v>
      </c>
      <c r="C13" s="16"/>
      <c r="D13" s="16"/>
      <c r="E13" s="16"/>
      <c r="F13" s="164"/>
      <c r="G13" s="18"/>
    </row>
    <row r="14" spans="1:7" x14ac:dyDescent="0.25">
      <c r="A14" s="1"/>
      <c r="B14" s="1" t="s">
        <v>12</v>
      </c>
      <c r="C14" s="55">
        <f>Overhead!C10</f>
        <v>20900.849999999999</v>
      </c>
      <c r="D14" s="55">
        <f>Overhead!D10</f>
        <v>20000</v>
      </c>
      <c r="E14" s="16">
        <f t="shared" ref="E14:E18" si="5">C14-D14</f>
        <v>900.84999999999854</v>
      </c>
      <c r="F14" s="164">
        <f t="shared" ref="F14:F27" si="6">C14/D14-1</f>
        <v>4.5042499999999874E-2</v>
      </c>
      <c r="G14" s="18"/>
    </row>
    <row r="15" spans="1:7" x14ac:dyDescent="0.25">
      <c r="A15" s="1"/>
      <c r="B15" s="1" t="s">
        <v>104</v>
      </c>
      <c r="C15" s="55">
        <f>Overhead!C14</f>
        <v>311.91000000000003</v>
      </c>
      <c r="D15" s="55">
        <f>Overhead!D14</f>
        <v>2565</v>
      </c>
      <c r="E15" s="16">
        <f t="shared" si="5"/>
        <v>-2253.09</v>
      </c>
      <c r="F15" s="173">
        <f t="shared" si="6"/>
        <v>-0.8783976608187134</v>
      </c>
      <c r="G15" s="18"/>
    </row>
    <row r="16" spans="1:7" x14ac:dyDescent="0.25">
      <c r="A16" s="1"/>
      <c r="B16" s="1" t="s">
        <v>62</v>
      </c>
      <c r="C16" s="55">
        <f>Overhead!C33</f>
        <v>4711.6399999999994</v>
      </c>
      <c r="D16" s="55">
        <f>Overhead!D33</f>
        <v>5770</v>
      </c>
      <c r="E16" s="16">
        <f t="shared" si="5"/>
        <v>-1058.3600000000006</v>
      </c>
      <c r="F16" s="164">
        <f t="shared" si="6"/>
        <v>-0.18342461005199318</v>
      </c>
      <c r="G16" s="18"/>
    </row>
    <row r="17" spans="1:7" x14ac:dyDescent="0.25">
      <c r="A17" s="1"/>
      <c r="B17" s="20" t="s">
        <v>50</v>
      </c>
      <c r="C17" s="55">
        <f>Overhead!C39</f>
        <v>5420.79</v>
      </c>
      <c r="D17" s="55">
        <f>Overhead!D39</f>
        <v>7000</v>
      </c>
      <c r="E17" s="19">
        <f t="shared" si="5"/>
        <v>-1579.21</v>
      </c>
      <c r="F17" s="165">
        <f>C17/D17-1</f>
        <v>-0.22560142857142862</v>
      </c>
      <c r="G17" s="18"/>
    </row>
    <row r="18" spans="1:7" x14ac:dyDescent="0.25">
      <c r="A18" s="1"/>
      <c r="B18" s="21" t="s">
        <v>79</v>
      </c>
      <c r="C18" s="59">
        <f>SUM(C14:C17)</f>
        <v>31345.19</v>
      </c>
      <c r="D18" s="59">
        <f>SUM(D14:D17)</f>
        <v>35335</v>
      </c>
      <c r="E18" s="22">
        <f t="shared" si="5"/>
        <v>-3989.8100000000013</v>
      </c>
      <c r="F18" s="166">
        <f t="shared" si="6"/>
        <v>-0.11291382481958401</v>
      </c>
      <c r="G18" s="18"/>
    </row>
    <row r="19" spans="1:7" x14ac:dyDescent="0.25">
      <c r="A19" s="1"/>
      <c r="B19" s="47" t="s">
        <v>77</v>
      </c>
      <c r="C19" s="16"/>
      <c r="D19" s="16"/>
      <c r="E19" s="16"/>
      <c r="F19" s="164"/>
      <c r="G19" s="18"/>
    </row>
    <row r="20" spans="1:7" x14ac:dyDescent="0.25">
      <c r="A20" s="1"/>
      <c r="B20" s="1" t="s">
        <v>28</v>
      </c>
      <c r="C20" s="16">
        <f>Overhead!C46</f>
        <v>7986.65</v>
      </c>
      <c r="D20" s="16">
        <f>Overhead!D46</f>
        <v>9500</v>
      </c>
      <c r="E20" s="16">
        <f>C20-D20</f>
        <v>-1513.3500000000004</v>
      </c>
      <c r="F20" s="164">
        <f t="shared" si="6"/>
        <v>-0.1593</v>
      </c>
      <c r="G20" s="18"/>
    </row>
    <row r="21" spans="1:7" x14ac:dyDescent="0.25">
      <c r="A21" s="1"/>
      <c r="B21" s="1" t="s">
        <v>31</v>
      </c>
      <c r="C21" s="16">
        <f>Overhead!C52</f>
        <v>11438.83</v>
      </c>
      <c r="D21" s="16">
        <f>Overhead!D52</f>
        <v>3000</v>
      </c>
      <c r="E21" s="16">
        <f t="shared" ref="E21:E26" si="7">C21-D21</f>
        <v>8438.83</v>
      </c>
      <c r="F21" s="170">
        <f t="shared" si="6"/>
        <v>2.8129433333333331</v>
      </c>
      <c r="G21" s="18"/>
    </row>
    <row r="22" spans="1:7" x14ac:dyDescent="0.25">
      <c r="A22" s="1"/>
      <c r="B22" s="1" t="s">
        <v>33</v>
      </c>
      <c r="C22" s="16">
        <f>Overhead!C59</f>
        <v>35</v>
      </c>
      <c r="D22" s="16">
        <f>Overhead!D59</f>
        <v>1700</v>
      </c>
      <c r="E22" s="16">
        <f t="shared" si="7"/>
        <v>-1665</v>
      </c>
      <c r="F22" s="173">
        <f t="shared" si="6"/>
        <v>-0.97941176470588232</v>
      </c>
      <c r="G22" s="18"/>
    </row>
    <row r="23" spans="1:7" x14ac:dyDescent="0.25">
      <c r="A23" s="1"/>
      <c r="B23" s="1" t="s">
        <v>65</v>
      </c>
      <c r="C23" s="16">
        <f>Overhead!C67</f>
        <v>11198.2</v>
      </c>
      <c r="D23" s="16">
        <f>Overhead!D67</f>
        <v>13100</v>
      </c>
      <c r="E23" s="16">
        <f t="shared" si="7"/>
        <v>-1901.7999999999993</v>
      </c>
      <c r="F23" s="164">
        <f t="shared" si="6"/>
        <v>-0.14517557251908386</v>
      </c>
      <c r="G23" s="18"/>
    </row>
    <row r="24" spans="1:7" x14ac:dyDescent="0.25">
      <c r="A24" s="1"/>
      <c r="B24" s="1" t="s">
        <v>41</v>
      </c>
      <c r="C24" s="16">
        <f>Overhead!C78</f>
        <v>10821.519999999999</v>
      </c>
      <c r="D24" s="16">
        <f>Overhead!D78</f>
        <v>6050</v>
      </c>
      <c r="E24" s="16">
        <f t="shared" si="7"/>
        <v>4771.5199999999986</v>
      </c>
      <c r="F24" s="170">
        <f t="shared" si="6"/>
        <v>0.78868099173553685</v>
      </c>
      <c r="G24" s="18"/>
    </row>
    <row r="25" spans="1:7" x14ac:dyDescent="0.25">
      <c r="A25" s="1"/>
      <c r="B25" s="1" t="s">
        <v>56</v>
      </c>
      <c r="C25" s="16">
        <f>Overhead!C87</f>
        <v>5811.5599999999995</v>
      </c>
      <c r="D25" s="16">
        <f>Overhead!D87</f>
        <v>6750</v>
      </c>
      <c r="E25" s="16">
        <f t="shared" si="7"/>
        <v>-938.44000000000051</v>
      </c>
      <c r="F25" s="167">
        <f>C25/D25-1</f>
        <v>-0.13902814814814823</v>
      </c>
      <c r="G25" s="18"/>
    </row>
    <row r="26" spans="1:7" x14ac:dyDescent="0.25">
      <c r="A26" s="1"/>
      <c r="B26" s="20" t="s">
        <v>66</v>
      </c>
      <c r="C26" s="19">
        <f>Overhead!C98</f>
        <v>12280.150000000001</v>
      </c>
      <c r="D26" s="19">
        <f>Overhead!D98</f>
        <v>3250</v>
      </c>
      <c r="E26" s="19">
        <f t="shared" si="7"/>
        <v>9030.1500000000015</v>
      </c>
      <c r="F26" s="171">
        <f t="shared" si="6"/>
        <v>2.7785076923076928</v>
      </c>
      <c r="G26" s="18"/>
    </row>
    <row r="27" spans="1:7" s="11" customFormat="1" ht="21" customHeight="1" x14ac:dyDescent="0.25">
      <c r="A27" s="21"/>
      <c r="B27" s="21" t="s">
        <v>80</v>
      </c>
      <c r="C27" s="22">
        <f>SUM(C20:C26)</f>
        <v>59571.909999999996</v>
      </c>
      <c r="D27" s="22">
        <f>SUM(D20:D26)</f>
        <v>43350</v>
      </c>
      <c r="E27" s="22">
        <f>C27-D27</f>
        <v>16221.909999999996</v>
      </c>
      <c r="F27" s="166">
        <f t="shared" si="6"/>
        <v>0.37420784313725486</v>
      </c>
      <c r="G27" s="23"/>
    </row>
    <row r="28" spans="1:7" ht="21" customHeight="1" x14ac:dyDescent="0.25">
      <c r="A28" s="1"/>
      <c r="B28" s="30" t="s">
        <v>68</v>
      </c>
      <c r="C28" s="16"/>
      <c r="D28" s="16"/>
      <c r="E28" s="16"/>
      <c r="F28" s="164"/>
      <c r="G28" s="18"/>
    </row>
    <row r="29" spans="1:7" x14ac:dyDescent="0.25">
      <c r="A29" s="1"/>
      <c r="B29" s="1" t="s">
        <v>5</v>
      </c>
      <c r="C29" s="16">
        <f>Overhead!C124</f>
        <v>4750.37</v>
      </c>
      <c r="D29" s="16">
        <f>Overhead!D124</f>
        <v>3750</v>
      </c>
      <c r="E29" s="16">
        <f t="shared" ref="E29:E32" si="8">C29-D29</f>
        <v>1000.3699999999999</v>
      </c>
      <c r="F29" s="164">
        <f t="shared" ref="F29:F33" si="9">C29/D29-1</f>
        <v>0.2667653333333333</v>
      </c>
      <c r="G29" s="18"/>
    </row>
    <row r="30" spans="1:7" x14ac:dyDescent="0.25">
      <c r="A30" s="1"/>
      <c r="B30" s="1" t="s">
        <v>78</v>
      </c>
      <c r="C30" s="16">
        <f>Overhead!C107</f>
        <v>225</v>
      </c>
      <c r="D30" s="16">
        <f>Overhead!D107</f>
        <v>2000</v>
      </c>
      <c r="E30" s="16">
        <f t="shared" si="8"/>
        <v>-1775</v>
      </c>
      <c r="F30" s="173">
        <f t="shared" si="9"/>
        <v>-0.88749999999999996</v>
      </c>
      <c r="G30" s="18"/>
    </row>
    <row r="31" spans="1:7" x14ac:dyDescent="0.25">
      <c r="A31" s="1"/>
      <c r="B31" s="1" t="s">
        <v>97</v>
      </c>
      <c r="C31" s="16">
        <f>Overhead!C103</f>
        <v>850</v>
      </c>
      <c r="D31" s="16">
        <f>Overhead!D103</f>
        <v>0</v>
      </c>
      <c r="E31" s="16"/>
      <c r="F31" s="164"/>
      <c r="G31" s="18"/>
    </row>
    <row r="32" spans="1:7" x14ac:dyDescent="0.25">
      <c r="A32" s="1"/>
      <c r="B32" s="20" t="s">
        <v>54</v>
      </c>
      <c r="C32" s="19">
        <f>Overhead!C118</f>
        <v>4817.0599999999995</v>
      </c>
      <c r="D32" s="19">
        <f>Overhead!D118</f>
        <v>300</v>
      </c>
      <c r="E32" s="19">
        <f t="shared" si="8"/>
        <v>4517.0599999999995</v>
      </c>
      <c r="F32" s="165"/>
      <c r="G32" s="18"/>
    </row>
    <row r="33" spans="1:7" s="11" customFormat="1" ht="21" customHeight="1" x14ac:dyDescent="0.25">
      <c r="A33" s="21"/>
      <c r="B33" s="21" t="s">
        <v>81</v>
      </c>
      <c r="C33" s="22">
        <f>SUM(C29:C32)</f>
        <v>10642.43</v>
      </c>
      <c r="D33" s="22">
        <f>SUM(D29:D32)</f>
        <v>6050</v>
      </c>
      <c r="E33" s="22">
        <f>C33-D33</f>
        <v>4592.43</v>
      </c>
      <c r="F33" s="164">
        <f t="shared" si="9"/>
        <v>0.75907933884297529</v>
      </c>
      <c r="G33" s="23"/>
    </row>
    <row r="34" spans="1:7" s="11" customFormat="1" ht="8.1" customHeight="1" x14ac:dyDescent="0.25">
      <c r="A34" s="21"/>
      <c r="B34" s="34"/>
      <c r="C34" s="35"/>
      <c r="D34" s="35"/>
      <c r="E34" s="35"/>
      <c r="F34" s="165"/>
      <c r="G34" s="23"/>
    </row>
    <row r="35" spans="1:7" s="11" customFormat="1" ht="21" customHeight="1" x14ac:dyDescent="0.25">
      <c r="A35" s="21"/>
      <c r="B35" s="37" t="s">
        <v>72</v>
      </c>
      <c r="C35" s="38">
        <f>C18+C27+C33</f>
        <v>101559.53</v>
      </c>
      <c r="D35" s="38">
        <f>D18+D27+D33</f>
        <v>84735</v>
      </c>
      <c r="E35" s="38">
        <f>C35-D35</f>
        <v>16824.53</v>
      </c>
      <c r="F35" s="168">
        <f t="shared" ref="F35" si="10">C35/D35-1</f>
        <v>0.19855467044314623</v>
      </c>
      <c r="G35" s="23"/>
    </row>
    <row r="36" spans="1:7" ht="8.1" customHeight="1" thickBot="1" x14ac:dyDescent="0.3">
      <c r="A36" s="31"/>
      <c r="B36" s="31"/>
      <c r="C36" s="28"/>
      <c r="D36" s="28"/>
      <c r="E36" s="28"/>
      <c r="F36" s="43"/>
      <c r="G36" s="23"/>
    </row>
    <row r="37" spans="1:7" s="33" customFormat="1" ht="20.100000000000001" customHeight="1" thickBot="1" x14ac:dyDescent="0.3">
      <c r="A37" s="25"/>
      <c r="B37" s="25" t="s">
        <v>70</v>
      </c>
      <c r="C37" s="26">
        <f>C11-C35</f>
        <v>-19183.100000000006</v>
      </c>
      <c r="D37" s="26">
        <f>D11-D35</f>
        <v>-7635</v>
      </c>
      <c r="E37" s="26">
        <f>E11-E35</f>
        <v>-22100.959999999992</v>
      </c>
      <c r="F37" s="44">
        <f t="shared" ref="F37" si="11">C37/D37-1</f>
        <v>1.5125212835625419</v>
      </c>
      <c r="G37" s="23"/>
    </row>
    <row r="38" spans="1:7" s="47" customFormat="1" ht="20.100000000000001" customHeight="1" x14ac:dyDescent="0.25">
      <c r="A38" s="154"/>
      <c r="B38" s="154"/>
      <c r="C38" s="155"/>
      <c r="D38" s="155"/>
      <c r="E38" s="155"/>
      <c r="F38" s="156"/>
      <c r="G38" s="23"/>
    </row>
    <row r="39" spans="1:7" x14ac:dyDescent="0.25">
      <c r="A39" s="1"/>
      <c r="B39" s="151" t="s">
        <v>135</v>
      </c>
      <c r="C39" s="16"/>
      <c r="D39" s="16"/>
      <c r="E39" s="16"/>
      <c r="F39" s="40"/>
      <c r="G39" s="23"/>
    </row>
    <row r="40" spans="1:7" x14ac:dyDescent="0.25">
      <c r="A40" s="1"/>
      <c r="B40" s="1" t="str">
        <f>Income!B11</f>
        <v xml:space="preserve">Yoga </v>
      </c>
      <c r="C40" s="148"/>
      <c r="D40" s="16"/>
      <c r="E40" s="16"/>
      <c r="F40" s="208"/>
      <c r="G40" s="23"/>
    </row>
    <row r="41" spans="1:7" x14ac:dyDescent="0.25">
      <c r="A41" s="1"/>
      <c r="B41" s="1" t="str">
        <f>Income!B16</f>
        <v>Recreation Ground (SUJFC)</v>
      </c>
      <c r="C41" s="148">
        <f>Income!C16-Income!D16</f>
        <v>-800</v>
      </c>
      <c r="D41" s="16"/>
      <c r="E41" s="16"/>
      <c r="F41" s="40"/>
      <c r="G41" s="23"/>
    </row>
    <row r="42" spans="1:7" x14ac:dyDescent="0.25">
      <c r="A42" s="1"/>
      <c r="B42" s="57" t="str">
        <f>Income!B17</f>
        <v>VAT</v>
      </c>
      <c r="C42" s="126">
        <f>Income!C17-Income!D17</f>
        <v>-6884.54</v>
      </c>
      <c r="D42" s="57"/>
      <c r="E42" s="16"/>
      <c r="F42" s="205"/>
      <c r="G42" s="23"/>
    </row>
    <row r="43" spans="1:7" x14ac:dyDescent="0.25">
      <c r="A43" s="1"/>
      <c r="B43" s="57" t="s">
        <v>142</v>
      </c>
      <c r="C43" s="126">
        <v>9612.16</v>
      </c>
      <c r="D43" s="57"/>
      <c r="E43" s="16"/>
      <c r="F43" s="40"/>
      <c r="G43" s="23"/>
    </row>
    <row r="44" spans="1:7" x14ac:dyDescent="0.25">
      <c r="A44" s="1"/>
      <c r="B44" s="57" t="s">
        <v>143</v>
      </c>
      <c r="C44" s="126">
        <v>8498.83</v>
      </c>
      <c r="D44" s="57"/>
      <c r="E44" s="16"/>
      <c r="F44" s="40"/>
      <c r="G44" s="23"/>
    </row>
    <row r="45" spans="1:7" x14ac:dyDescent="0.25">
      <c r="A45" s="1"/>
      <c r="B45" s="20"/>
      <c r="C45" s="207"/>
      <c r="D45" s="20"/>
      <c r="E45" s="57"/>
      <c r="F45" s="49"/>
      <c r="G45" s="23"/>
    </row>
    <row r="46" spans="1:7" x14ac:dyDescent="0.25">
      <c r="A46" s="1"/>
      <c r="E46" s="20"/>
      <c r="F46" s="41"/>
      <c r="G46" s="23"/>
    </row>
    <row r="47" spans="1:7" ht="20.100000000000001" customHeight="1" x14ac:dyDescent="0.25">
      <c r="A47" s="1"/>
      <c r="B47" s="37" t="s">
        <v>48</v>
      </c>
      <c r="C47" s="38">
        <f>SUM(C40:C46)</f>
        <v>10426.450000000001</v>
      </c>
      <c r="D47" s="37"/>
      <c r="E47" s="37"/>
      <c r="F47" s="42"/>
      <c r="G47" s="23"/>
    </row>
    <row r="48" spans="1:7" ht="16.5" thickBot="1" x14ac:dyDescent="0.3">
      <c r="A48" s="31"/>
      <c r="B48" s="31"/>
      <c r="C48" s="28"/>
      <c r="D48" s="31"/>
      <c r="E48" s="31"/>
      <c r="F48" s="43"/>
      <c r="G48" s="23"/>
    </row>
    <row r="49" spans="1:7" ht="20.100000000000001" customHeight="1" thickBot="1" x14ac:dyDescent="0.3">
      <c r="A49" s="32"/>
      <c r="B49" s="157" t="s">
        <v>139</v>
      </c>
      <c r="C49" s="26">
        <f>C11+C47-C35</f>
        <v>-8756.6500000000087</v>
      </c>
      <c r="D49" s="32"/>
      <c r="E49" s="32"/>
      <c r="F49" s="45"/>
      <c r="G49" s="23"/>
    </row>
    <row r="50" spans="1:7" x14ac:dyDescent="0.25">
      <c r="F50" s="46"/>
    </row>
    <row r="51" spans="1:7" x14ac:dyDescent="0.25">
      <c r="B51" s="158" t="s">
        <v>86</v>
      </c>
      <c r="C51" s="53">
        <v>43560</v>
      </c>
      <c r="D51" s="53"/>
      <c r="E51" s="53">
        <v>43926</v>
      </c>
      <c r="F51" s="53" t="s">
        <v>136</v>
      </c>
    </row>
    <row r="52" spans="1:7" x14ac:dyDescent="0.25">
      <c r="A52">
        <v>4407</v>
      </c>
      <c r="B52" t="s">
        <v>91</v>
      </c>
      <c r="C52" s="52">
        <v>9259.81</v>
      </c>
      <c r="D52" s="52"/>
      <c r="E52" s="172" t="s">
        <v>89</v>
      </c>
      <c r="G52" s="52"/>
    </row>
    <row r="53" spans="1:7" x14ac:dyDescent="0.25">
      <c r="A53">
        <v>3008</v>
      </c>
      <c r="B53" t="s">
        <v>31</v>
      </c>
      <c r="C53" s="52">
        <v>15000</v>
      </c>
      <c r="D53" s="52"/>
      <c r="E53" s="52">
        <v>15000</v>
      </c>
    </row>
    <row r="54" spans="1:7" x14ac:dyDescent="0.25">
      <c r="A54">
        <v>3024</v>
      </c>
      <c r="B54" t="s">
        <v>41</v>
      </c>
      <c r="C54" s="52">
        <v>9612.16</v>
      </c>
      <c r="D54" s="52"/>
      <c r="E54" s="52">
        <v>9612.16</v>
      </c>
    </row>
    <row r="55" spans="1:7" x14ac:dyDescent="0.25">
      <c r="A55">
        <v>5553</v>
      </c>
      <c r="B55" t="s">
        <v>87</v>
      </c>
      <c r="C55" s="52">
        <v>0</v>
      </c>
      <c r="D55" s="52"/>
      <c r="E55" s="52">
        <v>0</v>
      </c>
    </row>
    <row r="56" spans="1:7" x14ac:dyDescent="0.25">
      <c r="A56">
        <v>7268</v>
      </c>
      <c r="B56" t="s">
        <v>88</v>
      </c>
      <c r="C56" s="52">
        <v>69251.22</v>
      </c>
      <c r="D56" s="52"/>
      <c r="E56" s="52">
        <v>51800.53</v>
      </c>
      <c r="F56" s="52">
        <f>E56+C47</f>
        <v>62226.979999999996</v>
      </c>
    </row>
  </sheetData>
  <mergeCells count="3">
    <mergeCell ref="A1:G1"/>
    <mergeCell ref="A2:G2"/>
    <mergeCell ref="E4:F4"/>
  </mergeCells>
  <phoneticPr fontId="25" type="noConversion"/>
  <pageMargins left="0.39370078740157483" right="0.39370078740157483" top="1.3937007874015748" bottom="1" header="0.5" footer="0.5"/>
  <pageSetup paperSize="9" scale="60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6"/>
  <sheetViews>
    <sheetView zoomScaleNormal="100" zoomScalePageLayoutView="125" workbookViewId="0">
      <selection activeCell="E23" sqref="E23"/>
    </sheetView>
  </sheetViews>
  <sheetFormatPr defaultColWidth="11" defaultRowHeight="15.75" x14ac:dyDescent="0.25"/>
  <cols>
    <col min="1" max="1" width="8.625" style="10" customWidth="1"/>
    <col min="2" max="2" width="26" customWidth="1"/>
    <col min="3" max="3" width="32.625" customWidth="1"/>
    <col min="4" max="4" width="30.5" customWidth="1"/>
    <col min="5" max="5" width="19.125" customWidth="1"/>
    <col min="6" max="6" width="24.625" style="3" customWidth="1"/>
    <col min="7" max="7" width="11" style="57"/>
    <col min="8" max="16384" width="11" style="67"/>
  </cols>
  <sheetData>
    <row r="1" spans="1:8" ht="23.25" x14ac:dyDescent="0.35">
      <c r="A1" s="212" t="s">
        <v>98</v>
      </c>
      <c r="B1" s="212"/>
      <c r="C1" s="212"/>
      <c r="D1" s="212"/>
      <c r="E1" s="212"/>
      <c r="F1" s="212"/>
    </row>
    <row r="2" spans="1:8" ht="24.95" customHeight="1" x14ac:dyDescent="0.35">
      <c r="A2" s="216" t="s">
        <v>11</v>
      </c>
      <c r="B2" s="216"/>
      <c r="C2" s="216"/>
      <c r="D2" s="216"/>
      <c r="E2" s="216"/>
      <c r="F2" s="216"/>
    </row>
    <row r="3" spans="1:8" ht="31.5" customHeight="1" x14ac:dyDescent="0.25">
      <c r="A3" s="131" t="s">
        <v>0</v>
      </c>
      <c r="B3" s="132" t="s">
        <v>1</v>
      </c>
      <c r="C3" s="133"/>
      <c r="D3" s="133" t="s">
        <v>144</v>
      </c>
      <c r="E3" s="134" t="s">
        <v>145</v>
      </c>
      <c r="F3" s="133"/>
    </row>
    <row r="4" spans="1:8" x14ac:dyDescent="0.25">
      <c r="A4" s="83">
        <v>100</v>
      </c>
      <c r="B4" s="84" t="s">
        <v>4</v>
      </c>
      <c r="C4" s="85"/>
      <c r="D4" s="85">
        <v>63000</v>
      </c>
      <c r="E4" s="85">
        <v>63000</v>
      </c>
      <c r="F4" s="130"/>
    </row>
    <row r="5" spans="1:8" ht="20.100000000000001" customHeight="1" x14ac:dyDescent="0.25">
      <c r="A5" s="83">
        <v>101</v>
      </c>
      <c r="B5" s="84" t="s">
        <v>5</v>
      </c>
      <c r="C5" s="85"/>
      <c r="D5" s="85"/>
      <c r="E5" s="85"/>
      <c r="F5" s="130"/>
      <c r="H5" s="85"/>
    </row>
    <row r="6" spans="1:8" x14ac:dyDescent="0.25">
      <c r="A6" s="83">
        <v>103</v>
      </c>
      <c r="B6" s="84" t="s">
        <v>94</v>
      </c>
      <c r="C6" s="85"/>
      <c r="D6" s="85">
        <v>2669.89</v>
      </c>
      <c r="E6" s="85">
        <v>4000</v>
      </c>
      <c r="F6" s="130"/>
      <c r="H6" s="85"/>
    </row>
    <row r="7" spans="1:8" x14ac:dyDescent="0.25">
      <c r="A7" s="83">
        <v>104</v>
      </c>
      <c r="B7" s="84" t="s">
        <v>99</v>
      </c>
      <c r="C7" s="85"/>
      <c r="D7" s="85">
        <v>200</v>
      </c>
      <c r="E7" s="85">
        <v>100</v>
      </c>
      <c r="F7" s="130"/>
      <c r="H7" s="85"/>
    </row>
    <row r="8" spans="1:8" x14ac:dyDescent="0.25">
      <c r="A8" s="83">
        <v>105</v>
      </c>
      <c r="B8" s="84" t="s">
        <v>7</v>
      </c>
      <c r="C8" s="85"/>
      <c r="D8" s="85"/>
      <c r="E8" s="85"/>
      <c r="F8" s="130"/>
      <c r="H8" s="85"/>
    </row>
    <row r="9" spans="1:8" x14ac:dyDescent="0.25">
      <c r="A9" s="83">
        <v>1000</v>
      </c>
      <c r="B9" s="84" t="s">
        <v>8</v>
      </c>
      <c r="C9" s="85"/>
      <c r="D9" s="85">
        <v>1305</v>
      </c>
      <c r="E9" s="85">
        <v>500</v>
      </c>
      <c r="F9" s="130"/>
      <c r="H9" s="85"/>
    </row>
    <row r="10" spans="1:8" x14ac:dyDescent="0.25">
      <c r="A10" s="83">
        <v>1001</v>
      </c>
      <c r="B10" s="84" t="s">
        <v>9</v>
      </c>
      <c r="C10" s="85"/>
      <c r="D10" s="85">
        <v>0</v>
      </c>
      <c r="E10" s="85">
        <v>1500</v>
      </c>
      <c r="F10" s="130"/>
      <c r="H10" s="85"/>
    </row>
    <row r="11" spans="1:8" x14ac:dyDescent="0.25">
      <c r="A11" s="83">
        <v>1005</v>
      </c>
      <c r="B11" s="84" t="s">
        <v>123</v>
      </c>
      <c r="C11" s="85"/>
      <c r="D11" s="85">
        <v>672</v>
      </c>
      <c r="E11" s="85"/>
      <c r="F11" s="130"/>
      <c r="H11" s="85"/>
    </row>
    <row r="12" spans="1:8" x14ac:dyDescent="0.25">
      <c r="A12" s="83">
        <v>1002</v>
      </c>
      <c r="B12" s="84" t="s">
        <v>10</v>
      </c>
      <c r="C12" s="85"/>
      <c r="D12" s="85">
        <v>2430</v>
      </c>
      <c r="E12" s="85">
        <v>2500</v>
      </c>
      <c r="F12" s="130"/>
      <c r="H12" s="85"/>
    </row>
    <row r="13" spans="1:8" x14ac:dyDescent="0.25">
      <c r="A13" s="83">
        <v>1007</v>
      </c>
      <c r="B13" s="84" t="s">
        <v>124</v>
      </c>
      <c r="C13" s="85"/>
      <c r="D13" s="85"/>
      <c r="E13" s="85"/>
      <c r="F13" s="130"/>
      <c r="H13" s="85"/>
    </row>
    <row r="14" spans="1:8" x14ac:dyDescent="0.25">
      <c r="A14" s="83">
        <v>1008</v>
      </c>
      <c r="B14" s="84" t="s">
        <v>125</v>
      </c>
      <c r="C14" s="85"/>
      <c r="D14" s="85">
        <v>2000</v>
      </c>
      <c r="E14" s="85"/>
      <c r="F14" s="130"/>
      <c r="H14" s="85"/>
    </row>
    <row r="15" spans="1:8" ht="20.100000000000001" customHeight="1" x14ac:dyDescent="0.25">
      <c r="A15" s="83">
        <v>1006</v>
      </c>
      <c r="B15" s="84" t="s">
        <v>126</v>
      </c>
      <c r="C15" s="85"/>
      <c r="D15" s="85">
        <v>2415</v>
      </c>
      <c r="E15" s="85">
        <v>3500</v>
      </c>
      <c r="F15" s="130"/>
      <c r="H15" s="85"/>
    </row>
    <row r="16" spans="1:8" ht="20.100000000000001" customHeight="1" x14ac:dyDescent="0.25">
      <c r="A16" s="83">
        <v>1009</v>
      </c>
      <c r="B16" s="84" t="s">
        <v>127</v>
      </c>
      <c r="C16" s="85"/>
      <c r="D16" s="85">
        <v>800</v>
      </c>
      <c r="E16" s="85">
        <v>2000</v>
      </c>
      <c r="F16" s="130"/>
      <c r="H16" s="85"/>
    </row>
    <row r="17" spans="1:8" ht="20.100000000000001" customHeight="1" x14ac:dyDescent="0.25">
      <c r="A17" s="83">
        <v>106</v>
      </c>
      <c r="B17" s="84" t="s">
        <v>75</v>
      </c>
      <c r="C17" s="85"/>
      <c r="D17" s="85">
        <v>6884.54</v>
      </c>
      <c r="E17" s="85"/>
      <c r="F17" s="130"/>
      <c r="H17" s="68"/>
    </row>
    <row r="18" spans="1:8" x14ac:dyDescent="0.25">
      <c r="A18" s="127"/>
      <c r="B18" s="128" t="s">
        <v>67</v>
      </c>
      <c r="C18" s="129"/>
      <c r="D18" s="129">
        <f>SUM(D4:D17)</f>
        <v>82376.429999999993</v>
      </c>
      <c r="E18" s="129">
        <f>SUM(E4:E17)</f>
        <v>77100</v>
      </c>
      <c r="F18" s="129"/>
    </row>
    <row r="19" spans="1:8" x14ac:dyDescent="0.25">
      <c r="A19" s="83"/>
      <c r="B19" s="159"/>
      <c r="C19" s="160"/>
      <c r="D19" s="160"/>
      <c r="E19" s="160"/>
      <c r="F19" s="160"/>
    </row>
    <row r="20" spans="1:8" x14ac:dyDescent="0.25">
      <c r="A20" s="191" t="s">
        <v>137</v>
      </c>
      <c r="B20" s="192"/>
      <c r="C20" s="193"/>
      <c r="D20" s="193"/>
      <c r="E20" s="193"/>
      <c r="F20" s="194"/>
    </row>
    <row r="21" spans="1:8" x14ac:dyDescent="0.25">
      <c r="A21" s="83"/>
      <c r="B21" s="84" t="s">
        <v>31</v>
      </c>
      <c r="C21" s="206">
        <v>8438.83</v>
      </c>
      <c r="D21" s="85"/>
      <c r="E21" s="85"/>
      <c r="F21" s="130"/>
    </row>
    <row r="22" spans="1:8" x14ac:dyDescent="0.25">
      <c r="A22" s="83"/>
      <c r="B22" s="84" t="s">
        <v>141</v>
      </c>
      <c r="C22" s="204">
        <v>9612.16</v>
      </c>
      <c r="D22" s="85"/>
      <c r="E22" s="85"/>
      <c r="F22" s="130"/>
    </row>
    <row r="23" spans="1:8" x14ac:dyDescent="0.25">
      <c r="A23" s="191" t="s">
        <v>138</v>
      </c>
      <c r="B23" s="195"/>
      <c r="C23" s="193"/>
      <c r="D23" s="193"/>
      <c r="E23" s="193"/>
      <c r="F23" s="196"/>
    </row>
    <row r="24" spans="1:8" x14ac:dyDescent="0.25">
      <c r="A24" s="83"/>
      <c r="B24" s="84" t="s">
        <v>140</v>
      </c>
      <c r="C24" s="85">
        <v>0</v>
      </c>
      <c r="D24" s="85"/>
      <c r="E24" s="85"/>
      <c r="F24" s="130"/>
    </row>
    <row r="25" spans="1:8" x14ac:dyDescent="0.25">
      <c r="A25" s="83"/>
      <c r="B25" s="84"/>
      <c r="C25" s="85"/>
      <c r="D25" s="85"/>
      <c r="E25" s="85"/>
      <c r="F25" s="130"/>
    </row>
    <row r="26" spans="1:8" ht="24" customHeight="1" x14ac:dyDescent="0.25">
      <c r="A26" s="116"/>
      <c r="B26" s="197" t="s">
        <v>61</v>
      </c>
      <c r="C26" s="197">
        <f>SUM(C18,C21:C25)</f>
        <v>18050.989999999998</v>
      </c>
      <c r="D26" s="197">
        <f t="shared" ref="D26:E26" si="0">SUM(D18,D21:D25)</f>
        <v>82376.429999999993</v>
      </c>
      <c r="E26" s="197">
        <f t="shared" si="0"/>
        <v>77100</v>
      </c>
      <c r="F26" s="197"/>
    </row>
    <row r="27" spans="1:8" x14ac:dyDescent="0.25">
      <c r="A27" s="8"/>
      <c r="B27" s="2"/>
      <c r="C27" s="2"/>
      <c r="D27" s="2"/>
      <c r="E27" s="6"/>
      <c r="F27" s="8"/>
    </row>
    <row r="28" spans="1:8" x14ac:dyDescent="0.25">
      <c r="A28" s="8"/>
      <c r="B28" s="2"/>
      <c r="C28" s="2"/>
      <c r="D28" s="2"/>
      <c r="E28" s="2"/>
      <c r="F28" s="8"/>
    </row>
    <row r="29" spans="1:8" x14ac:dyDescent="0.25">
      <c r="A29" s="8"/>
      <c r="B29" s="2"/>
      <c r="C29" s="2"/>
      <c r="D29" s="209"/>
      <c r="E29" s="2"/>
      <c r="F29" s="8"/>
    </row>
    <row r="30" spans="1:8" x14ac:dyDescent="0.25">
      <c r="A30" s="8"/>
      <c r="B30" s="2"/>
      <c r="C30" s="2"/>
      <c r="D30" s="210"/>
      <c r="E30" s="2"/>
      <c r="F30" s="8"/>
    </row>
    <row r="31" spans="1:8" x14ac:dyDescent="0.25">
      <c r="A31" s="8"/>
      <c r="B31" s="2"/>
      <c r="C31" s="2"/>
      <c r="D31" s="211"/>
      <c r="E31" s="2"/>
      <c r="F31" s="8"/>
    </row>
    <row r="32" spans="1:8" x14ac:dyDescent="0.25">
      <c r="A32" s="8"/>
      <c r="B32" s="2"/>
      <c r="C32" s="2"/>
      <c r="D32" s="2"/>
      <c r="E32" s="2"/>
      <c r="F32" s="8"/>
    </row>
    <row r="33" spans="1:6" x14ac:dyDescent="0.25">
      <c r="A33" s="8"/>
      <c r="B33" s="2"/>
      <c r="C33" s="2"/>
      <c r="D33" s="2"/>
      <c r="E33" s="2"/>
      <c r="F33" s="8"/>
    </row>
    <row r="34" spans="1:6" x14ac:dyDescent="0.25">
      <c r="A34" s="8"/>
      <c r="B34" s="2"/>
      <c r="C34" s="2"/>
      <c r="D34" s="2"/>
      <c r="E34" s="85"/>
      <c r="F34" s="8"/>
    </row>
    <row r="35" spans="1:6" x14ac:dyDescent="0.25">
      <c r="A35" s="8"/>
      <c r="B35" s="2"/>
      <c r="C35" s="2"/>
      <c r="D35" s="2"/>
      <c r="E35" s="85"/>
      <c r="F35" s="8"/>
    </row>
    <row r="36" spans="1:6" x14ac:dyDescent="0.25">
      <c r="A36" s="8"/>
      <c r="B36" s="2"/>
      <c r="C36" s="2"/>
      <c r="D36" s="2"/>
      <c r="E36" s="85"/>
      <c r="F36" s="8"/>
    </row>
    <row r="37" spans="1:6" x14ac:dyDescent="0.25">
      <c r="A37" s="8"/>
      <c r="B37" s="2"/>
      <c r="C37" s="2"/>
      <c r="D37" s="2"/>
      <c r="E37" s="85"/>
      <c r="F37" s="8"/>
    </row>
    <row r="38" spans="1:6" x14ac:dyDescent="0.25">
      <c r="A38" s="8"/>
      <c r="B38" s="2"/>
      <c r="C38" s="2"/>
      <c r="D38" s="2"/>
      <c r="E38" s="85"/>
      <c r="F38" s="8"/>
    </row>
    <row r="39" spans="1:6" x14ac:dyDescent="0.25">
      <c r="A39" s="8"/>
      <c r="B39" s="2"/>
      <c r="C39" s="2"/>
      <c r="D39" s="2"/>
      <c r="E39" s="85"/>
      <c r="F39" s="8"/>
    </row>
    <row r="40" spans="1:6" x14ac:dyDescent="0.25">
      <c r="A40" s="8"/>
      <c r="B40" s="2"/>
      <c r="C40" s="2"/>
      <c r="D40" s="2"/>
      <c r="E40" s="85"/>
      <c r="F40" s="8"/>
    </row>
    <row r="41" spans="1:6" x14ac:dyDescent="0.25">
      <c r="A41" s="8"/>
      <c r="B41" s="2"/>
      <c r="C41" s="2"/>
      <c r="D41" s="2"/>
      <c r="E41" s="85"/>
      <c r="F41" s="8"/>
    </row>
    <row r="42" spans="1:6" x14ac:dyDescent="0.25">
      <c r="A42" s="8"/>
      <c r="B42" s="2"/>
      <c r="C42" s="2"/>
      <c r="D42" s="2"/>
      <c r="E42" s="85"/>
      <c r="F42" s="8"/>
    </row>
    <row r="43" spans="1:6" x14ac:dyDescent="0.25">
      <c r="A43" s="8"/>
      <c r="B43" s="2"/>
      <c r="C43" s="2"/>
      <c r="D43" s="2"/>
      <c r="E43" s="85"/>
      <c r="F43" s="8"/>
    </row>
    <row r="44" spans="1:6" x14ac:dyDescent="0.25">
      <c r="A44" s="8"/>
      <c r="B44" s="2"/>
      <c r="C44" s="2"/>
      <c r="D44" s="2"/>
      <c r="E44" s="85"/>
      <c r="F44" s="8"/>
    </row>
    <row r="45" spans="1:6" x14ac:dyDescent="0.25">
      <c r="A45" s="8"/>
      <c r="B45" s="2"/>
      <c r="C45" s="2"/>
      <c r="D45" s="2"/>
      <c r="E45" s="6"/>
      <c r="F45" s="8"/>
    </row>
    <row r="46" spans="1:6" x14ac:dyDescent="0.25">
      <c r="A46" s="9"/>
      <c r="B46" s="3"/>
      <c r="C46" s="3"/>
      <c r="D46" s="3"/>
      <c r="E46" s="3"/>
      <c r="F46" s="9"/>
    </row>
  </sheetData>
  <mergeCells count="2">
    <mergeCell ref="A1:F1"/>
    <mergeCell ref="A2:F2"/>
  </mergeCells>
  <phoneticPr fontId="25" type="noConversion"/>
  <pageMargins left="0.39370078740157483" right="0.39370078740157483" top="1.37" bottom="1" header="0.39000000000000007" footer="0.5"/>
  <pageSetup paperSize="9" scale="63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U137"/>
  <sheetViews>
    <sheetView tabSelected="1" zoomScaleNormal="100" zoomScalePageLayoutView="125" workbookViewId="0">
      <selection activeCell="E128" sqref="E128"/>
    </sheetView>
  </sheetViews>
  <sheetFormatPr defaultColWidth="8.875" defaultRowHeight="15.75" x14ac:dyDescent="0.25"/>
  <cols>
    <col min="1" max="1" width="8.625" style="9" customWidth="1"/>
    <col min="2" max="2" width="37.5" style="3" customWidth="1"/>
    <col min="3" max="3" width="21.375" style="200" customWidth="1"/>
    <col min="4" max="4" width="17.375" style="200" customWidth="1"/>
    <col min="5" max="5" width="21.5" style="200" customWidth="1"/>
    <col min="6" max="6" width="23.875" style="183" customWidth="1"/>
    <col min="7" max="7" width="2.625" style="137" hidden="1" customWidth="1"/>
    <col min="8" max="9" width="11.125" style="139" hidden="1" customWidth="1"/>
    <col min="10" max="10" width="8.875" style="56" customWidth="1"/>
    <col min="11" max="11" width="24.5" style="56" customWidth="1"/>
    <col min="12" max="12" width="12.875" style="56" customWidth="1"/>
    <col min="13" max="13" width="19.125" style="56" customWidth="1"/>
    <col min="14" max="73" width="8.875" style="56"/>
    <col min="74" max="16384" width="8.875" style="3"/>
  </cols>
  <sheetData>
    <row r="1" spans="1:73" ht="23.25" x14ac:dyDescent="0.35">
      <c r="A1" s="212" t="s">
        <v>98</v>
      </c>
      <c r="B1" s="212"/>
      <c r="C1" s="212"/>
      <c r="D1" s="212"/>
      <c r="E1" s="212"/>
      <c r="F1" s="212"/>
      <c r="H1" s="138"/>
    </row>
    <row r="2" spans="1:73" ht="24.95" customHeight="1" x14ac:dyDescent="0.35">
      <c r="A2" s="217" t="s">
        <v>128</v>
      </c>
      <c r="B2" s="217"/>
      <c r="C2" s="217"/>
      <c r="D2" s="217"/>
      <c r="E2" s="217"/>
      <c r="F2" s="217"/>
      <c r="H2" s="138"/>
    </row>
    <row r="3" spans="1:73" ht="15" customHeight="1" x14ac:dyDescent="0.35">
      <c r="A3" s="12"/>
      <c r="B3" s="12"/>
      <c r="C3" s="177"/>
      <c r="D3" s="177"/>
      <c r="E3" s="177"/>
      <c r="F3" s="177"/>
      <c r="H3" s="138"/>
    </row>
    <row r="4" spans="1:73" s="5" customFormat="1" ht="16.5" thickBot="1" x14ac:dyDescent="0.3">
      <c r="A4" s="174" t="s">
        <v>0</v>
      </c>
      <c r="B4" s="175" t="s">
        <v>1</v>
      </c>
      <c r="C4" s="176" t="s">
        <v>73</v>
      </c>
      <c r="D4" s="176" t="s">
        <v>2</v>
      </c>
      <c r="E4" s="218" t="s">
        <v>74</v>
      </c>
      <c r="F4" s="219"/>
      <c r="G4" s="140"/>
      <c r="H4" s="15" t="s">
        <v>133</v>
      </c>
      <c r="I4" s="15" t="s">
        <v>134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</row>
    <row r="5" spans="1:73" ht="20.100000000000001" customHeight="1" x14ac:dyDescent="0.3">
      <c r="A5" s="14"/>
      <c r="B5" s="27" t="s">
        <v>12</v>
      </c>
      <c r="C5" s="148"/>
      <c r="D5" s="148"/>
      <c r="E5" s="148"/>
      <c r="F5" s="178"/>
      <c r="H5" s="142"/>
      <c r="I5" s="143"/>
      <c r="J5" s="68"/>
      <c r="K5" s="68"/>
      <c r="L5" s="68"/>
    </row>
    <row r="6" spans="1:73" s="56" customFormat="1" x14ac:dyDescent="0.25">
      <c r="A6" s="69">
        <v>400</v>
      </c>
      <c r="B6" s="57" t="s">
        <v>13</v>
      </c>
      <c r="C6" s="126">
        <v>14862.7</v>
      </c>
      <c r="D6" s="126">
        <v>15000</v>
      </c>
      <c r="E6" s="126">
        <f>D6-C6</f>
        <v>137.29999999999927</v>
      </c>
      <c r="F6" s="179">
        <f>C6/D6</f>
        <v>0.99084666666666676</v>
      </c>
      <c r="G6" s="137"/>
      <c r="H6" s="16">
        <v>12628.31</v>
      </c>
      <c r="I6" s="16">
        <f>H6-C6</f>
        <v>-2234.3900000000012</v>
      </c>
      <c r="J6" s="68"/>
      <c r="K6" s="68"/>
      <c r="L6" s="68"/>
    </row>
    <row r="7" spans="1:73" s="56" customFormat="1" x14ac:dyDescent="0.25">
      <c r="A7" s="69">
        <v>401</v>
      </c>
      <c r="B7" s="57" t="s">
        <v>101</v>
      </c>
      <c r="C7" s="126">
        <v>698.31</v>
      </c>
      <c r="D7" s="126"/>
      <c r="E7" s="126"/>
      <c r="F7" s="179"/>
      <c r="G7" s="137"/>
      <c r="H7" s="16">
        <v>698.31</v>
      </c>
      <c r="I7" s="16">
        <f t="shared" ref="I7:I70" si="0">H7-C7</f>
        <v>0</v>
      </c>
      <c r="J7" s="66"/>
      <c r="K7" s="68"/>
      <c r="L7" s="68"/>
    </row>
    <row r="8" spans="1:73" s="56" customFormat="1" x14ac:dyDescent="0.25">
      <c r="A8" s="69">
        <v>402</v>
      </c>
      <c r="B8" s="57" t="s">
        <v>14</v>
      </c>
      <c r="C8" s="126">
        <v>3994.92</v>
      </c>
      <c r="D8" s="126">
        <v>4000</v>
      </c>
      <c r="E8" s="126">
        <f t="shared" ref="E8:E9" si="1">D8-C8</f>
        <v>5.0799999999999272</v>
      </c>
      <c r="F8" s="179">
        <f t="shared" ref="F8:F78" si="2">C8/D8</f>
        <v>0.99873000000000001</v>
      </c>
      <c r="G8" s="137"/>
      <c r="H8" s="16">
        <v>2875.17</v>
      </c>
      <c r="I8" s="16">
        <f t="shared" si="0"/>
        <v>-1119.75</v>
      </c>
      <c r="J8" s="66"/>
      <c r="K8" s="68"/>
      <c r="L8" s="68"/>
    </row>
    <row r="9" spans="1:73" s="56" customFormat="1" x14ac:dyDescent="0.25">
      <c r="A9" s="69">
        <v>403</v>
      </c>
      <c r="B9" s="57" t="s">
        <v>15</v>
      </c>
      <c r="C9" s="126">
        <v>1344.92</v>
      </c>
      <c r="D9" s="126">
        <v>1000</v>
      </c>
      <c r="E9" s="126">
        <f t="shared" si="1"/>
        <v>-344.92000000000007</v>
      </c>
      <c r="F9" s="179">
        <f t="shared" si="2"/>
        <v>1.3449200000000001</v>
      </c>
      <c r="G9" s="137"/>
      <c r="H9" s="16">
        <v>1127.32</v>
      </c>
      <c r="I9" s="16">
        <f t="shared" si="0"/>
        <v>-217.60000000000014</v>
      </c>
      <c r="J9" s="66"/>
      <c r="K9" s="68"/>
      <c r="L9" s="68"/>
    </row>
    <row r="10" spans="1:73" s="60" customFormat="1" x14ac:dyDescent="0.25">
      <c r="A10" s="111"/>
      <c r="B10" s="58" t="s">
        <v>16</v>
      </c>
      <c r="C10" s="198">
        <f>SUM(C6:C9)</f>
        <v>20900.849999999999</v>
      </c>
      <c r="D10" s="198">
        <f>SUM(D6:D9)</f>
        <v>20000</v>
      </c>
      <c r="E10" s="198">
        <f>D10-C10</f>
        <v>-900.84999999999854</v>
      </c>
      <c r="F10" s="180">
        <f t="shared" si="2"/>
        <v>1.0450424999999999</v>
      </c>
      <c r="G10" s="140"/>
      <c r="H10" s="59">
        <f>SUM(H6:H9)</f>
        <v>17329.11</v>
      </c>
      <c r="I10" s="16">
        <f t="shared" si="0"/>
        <v>-3571.739999999998</v>
      </c>
      <c r="J10" s="68"/>
      <c r="K10" s="68"/>
      <c r="L10" s="68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</row>
    <row r="11" spans="1:73" s="56" customFormat="1" ht="21" customHeight="1" x14ac:dyDescent="0.3">
      <c r="A11" s="72"/>
      <c r="B11" s="73" t="s">
        <v>17</v>
      </c>
      <c r="C11" s="126"/>
      <c r="D11" s="126"/>
      <c r="E11" s="126"/>
      <c r="F11" s="179"/>
      <c r="G11" s="137"/>
      <c r="H11" s="16"/>
      <c r="I11" s="16">
        <f t="shared" si="0"/>
        <v>0</v>
      </c>
      <c r="J11" s="68"/>
      <c r="K11" s="68"/>
      <c r="L11" s="68"/>
    </row>
    <row r="12" spans="1:73" s="56" customFormat="1" x14ac:dyDescent="0.25">
      <c r="A12" s="69">
        <v>500</v>
      </c>
      <c r="B12" s="57" t="s">
        <v>64</v>
      </c>
      <c r="C12" s="126">
        <v>0</v>
      </c>
      <c r="D12" s="126">
        <v>1000</v>
      </c>
      <c r="E12" s="126">
        <f>D12-C12</f>
        <v>1000</v>
      </c>
      <c r="F12" s="179">
        <f t="shared" si="2"/>
        <v>0</v>
      </c>
      <c r="G12" s="144"/>
      <c r="H12" s="16">
        <v>0</v>
      </c>
      <c r="I12" s="16">
        <f t="shared" si="0"/>
        <v>0</v>
      </c>
      <c r="J12" s="68"/>
      <c r="K12" s="68"/>
      <c r="L12" s="68"/>
    </row>
    <row r="13" spans="1:73" s="56" customFormat="1" x14ac:dyDescent="0.25">
      <c r="A13" s="69">
        <v>502</v>
      </c>
      <c r="B13" s="57" t="s">
        <v>18</v>
      </c>
      <c r="C13" s="126">
        <v>311.91000000000003</v>
      </c>
      <c r="D13" s="126">
        <v>1565</v>
      </c>
      <c r="E13" s="126">
        <f t="shared" ref="E13" si="3">D13-C13</f>
        <v>1253.0899999999999</v>
      </c>
      <c r="F13" s="179">
        <f t="shared" si="2"/>
        <v>0.19930351437699681</v>
      </c>
      <c r="G13" s="137"/>
      <c r="H13" s="16">
        <v>311.91000000000003</v>
      </c>
      <c r="I13" s="16">
        <f t="shared" si="0"/>
        <v>0</v>
      </c>
      <c r="J13" s="68"/>
      <c r="K13" s="68"/>
      <c r="L13" s="68"/>
    </row>
    <row r="14" spans="1:73" s="60" customFormat="1" x14ac:dyDescent="0.25">
      <c r="A14" s="111"/>
      <c r="B14" s="58" t="s">
        <v>19</v>
      </c>
      <c r="C14" s="198">
        <f>SUM(C13)</f>
        <v>311.91000000000003</v>
      </c>
      <c r="D14" s="198">
        <f>SUM(D12:D13)</f>
        <v>2565</v>
      </c>
      <c r="E14" s="198">
        <f>D14-C14</f>
        <v>2253.09</v>
      </c>
      <c r="F14" s="180">
        <f t="shared" si="2"/>
        <v>0.12160233918128656</v>
      </c>
      <c r="G14" s="140"/>
      <c r="H14" s="112">
        <f>SUM(H12:H13)</f>
        <v>311.91000000000003</v>
      </c>
      <c r="I14" s="16">
        <f t="shared" si="0"/>
        <v>0</v>
      </c>
      <c r="J14" s="68"/>
      <c r="K14" s="68"/>
      <c r="L14" s="68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</row>
    <row r="15" spans="1:73" s="56" customFormat="1" ht="21" customHeight="1" x14ac:dyDescent="0.3">
      <c r="A15" s="72"/>
      <c r="B15" s="73" t="s">
        <v>62</v>
      </c>
      <c r="C15" s="126"/>
      <c r="D15" s="126"/>
      <c r="E15" s="126"/>
      <c r="F15" s="179"/>
      <c r="G15" s="137"/>
      <c r="H15" s="16"/>
      <c r="I15" s="16">
        <f t="shared" si="0"/>
        <v>0</v>
      </c>
      <c r="J15" s="70"/>
      <c r="K15" s="70"/>
      <c r="L15" s="70"/>
    </row>
    <row r="16" spans="1:73" s="56" customFormat="1" x14ac:dyDescent="0.25">
      <c r="A16" s="69">
        <v>600</v>
      </c>
      <c r="B16" s="57" t="s">
        <v>20</v>
      </c>
      <c r="C16" s="126">
        <v>1225.2</v>
      </c>
      <c r="D16" s="126">
        <v>1350</v>
      </c>
      <c r="E16" s="126">
        <f>D16-C16</f>
        <v>124.79999999999995</v>
      </c>
      <c r="F16" s="179">
        <f t="shared" si="2"/>
        <v>0.90755555555555556</v>
      </c>
      <c r="G16" s="137"/>
      <c r="H16" s="16">
        <v>1225.2</v>
      </c>
      <c r="I16" s="16">
        <f t="shared" si="0"/>
        <v>0</v>
      </c>
      <c r="J16" s="74"/>
      <c r="K16" s="75"/>
      <c r="L16" s="74"/>
    </row>
    <row r="17" spans="1:13" s="56" customFormat="1" x14ac:dyDescent="0.25">
      <c r="A17" s="69">
        <v>601</v>
      </c>
      <c r="B17" s="57" t="s">
        <v>118</v>
      </c>
      <c r="C17" s="126">
        <v>142.6</v>
      </c>
      <c r="D17" s="126"/>
      <c r="E17" s="126"/>
      <c r="F17" s="179"/>
      <c r="G17" s="137"/>
      <c r="H17" s="16">
        <v>135.62</v>
      </c>
      <c r="I17" s="16">
        <f t="shared" si="0"/>
        <v>-6.9799999999999898</v>
      </c>
      <c r="J17" s="74"/>
      <c r="K17" s="75"/>
      <c r="L17" s="74"/>
    </row>
    <row r="18" spans="1:13" s="56" customFormat="1" x14ac:dyDescent="0.25">
      <c r="A18" s="69">
        <v>602</v>
      </c>
      <c r="B18" s="57" t="s">
        <v>21</v>
      </c>
      <c r="C18" s="126">
        <v>96.4</v>
      </c>
      <c r="D18" s="126">
        <v>200</v>
      </c>
      <c r="E18" s="126">
        <f t="shared" ref="E18:E30" si="4">D18-C18</f>
        <v>103.6</v>
      </c>
      <c r="F18" s="179">
        <f t="shared" si="2"/>
        <v>0.48200000000000004</v>
      </c>
      <c r="G18" s="137"/>
      <c r="H18" s="16">
        <v>131.88999999999999</v>
      </c>
      <c r="I18" s="16">
        <f t="shared" si="0"/>
        <v>35.489999999999981</v>
      </c>
      <c r="J18" s="66"/>
      <c r="K18" s="66"/>
      <c r="M18" s="66"/>
    </row>
    <row r="19" spans="1:13" s="56" customFormat="1" x14ac:dyDescent="0.25">
      <c r="A19" s="69">
        <v>603</v>
      </c>
      <c r="B19" s="57" t="s">
        <v>22</v>
      </c>
      <c r="C19" s="126">
        <v>15.9</v>
      </c>
      <c r="D19" s="126">
        <v>50</v>
      </c>
      <c r="E19" s="126">
        <f t="shared" si="4"/>
        <v>34.1</v>
      </c>
      <c r="F19" s="179">
        <f t="shared" si="2"/>
        <v>0.318</v>
      </c>
      <c r="G19" s="137"/>
      <c r="H19" s="16">
        <v>77.5</v>
      </c>
      <c r="I19" s="16">
        <f t="shared" si="0"/>
        <v>61.6</v>
      </c>
      <c r="J19" s="66"/>
      <c r="K19" s="66"/>
      <c r="L19" s="66"/>
      <c r="M19" s="76"/>
    </row>
    <row r="20" spans="1:13" s="56" customFormat="1" x14ac:dyDescent="0.25">
      <c r="A20" s="69">
        <v>604</v>
      </c>
      <c r="B20" s="57" t="s">
        <v>23</v>
      </c>
      <c r="C20" s="126">
        <v>709.63</v>
      </c>
      <c r="D20" s="126">
        <v>1000</v>
      </c>
      <c r="E20" s="126">
        <f t="shared" si="4"/>
        <v>290.37</v>
      </c>
      <c r="F20" s="179">
        <f t="shared" si="2"/>
        <v>0.70962999999999998</v>
      </c>
      <c r="G20" s="137"/>
      <c r="H20" s="16">
        <v>709.63</v>
      </c>
      <c r="I20" s="16">
        <f t="shared" si="0"/>
        <v>0</v>
      </c>
      <c r="J20" s="66"/>
      <c r="K20" s="66"/>
      <c r="L20" s="66"/>
    </row>
    <row r="21" spans="1:13" s="56" customFormat="1" x14ac:dyDescent="0.25">
      <c r="A21" s="69">
        <v>605</v>
      </c>
      <c r="B21" s="57" t="s">
        <v>90</v>
      </c>
      <c r="C21" s="126">
        <v>115.03</v>
      </c>
      <c r="D21" s="126">
        <v>100</v>
      </c>
      <c r="E21" s="126">
        <f t="shared" si="4"/>
        <v>-15.030000000000001</v>
      </c>
      <c r="F21" s="179">
        <f t="shared" si="2"/>
        <v>1.1503000000000001</v>
      </c>
      <c r="G21" s="137"/>
      <c r="H21" s="16">
        <v>152.57</v>
      </c>
      <c r="I21" s="16">
        <f t="shared" si="0"/>
        <v>37.539999999999992</v>
      </c>
      <c r="J21" s="66"/>
      <c r="K21" s="66"/>
      <c r="L21" s="66"/>
    </row>
    <row r="22" spans="1:13" s="56" customFormat="1" x14ac:dyDescent="0.25">
      <c r="A22" s="69">
        <v>606</v>
      </c>
      <c r="B22" s="57" t="s">
        <v>57</v>
      </c>
      <c r="C22" s="126">
        <v>849.92</v>
      </c>
      <c r="D22" s="126">
        <v>1000</v>
      </c>
      <c r="E22" s="126">
        <f t="shared" si="4"/>
        <v>150.08000000000004</v>
      </c>
      <c r="F22" s="179">
        <f t="shared" si="2"/>
        <v>0.84992000000000001</v>
      </c>
      <c r="G22" s="137"/>
      <c r="H22" s="16">
        <v>849.92</v>
      </c>
      <c r="I22" s="16">
        <f t="shared" si="0"/>
        <v>0</v>
      </c>
      <c r="J22" s="66"/>
      <c r="K22" s="66"/>
      <c r="L22" s="66"/>
    </row>
    <row r="23" spans="1:13" s="56" customFormat="1" x14ac:dyDescent="0.25">
      <c r="A23" s="69">
        <v>607</v>
      </c>
      <c r="B23" s="57" t="s">
        <v>119</v>
      </c>
      <c r="C23" s="126">
        <v>857.28</v>
      </c>
      <c r="D23" s="126">
        <v>400</v>
      </c>
      <c r="E23" s="126">
        <f t="shared" si="4"/>
        <v>-457.28</v>
      </c>
      <c r="F23" s="179">
        <f t="shared" si="2"/>
        <v>2.1431999999999998</v>
      </c>
      <c r="G23" s="137"/>
      <c r="H23" s="16">
        <v>720.2</v>
      </c>
      <c r="I23" s="16">
        <f t="shared" si="0"/>
        <v>-137.07999999999993</v>
      </c>
      <c r="J23" s="77"/>
      <c r="K23" s="77"/>
      <c r="L23" s="77"/>
    </row>
    <row r="24" spans="1:13" s="56" customFormat="1" x14ac:dyDescent="0.25">
      <c r="A24" s="69">
        <v>608</v>
      </c>
      <c r="B24" s="57" t="s">
        <v>58</v>
      </c>
      <c r="C24" s="126">
        <v>10</v>
      </c>
      <c r="D24" s="126">
        <v>50</v>
      </c>
      <c r="E24" s="126">
        <f t="shared" si="4"/>
        <v>40</v>
      </c>
      <c r="F24" s="179">
        <f t="shared" si="2"/>
        <v>0.2</v>
      </c>
      <c r="G24" s="137"/>
      <c r="H24" s="16">
        <v>10</v>
      </c>
      <c r="I24" s="16">
        <f t="shared" si="0"/>
        <v>0</v>
      </c>
      <c r="J24" s="77"/>
      <c r="K24" s="70"/>
      <c r="L24" s="70"/>
      <c r="M24" s="66"/>
    </row>
    <row r="25" spans="1:13" s="56" customFormat="1" x14ac:dyDescent="0.25">
      <c r="A25" s="69">
        <v>609</v>
      </c>
      <c r="B25" s="57" t="s">
        <v>24</v>
      </c>
      <c r="C25" s="126">
        <v>0</v>
      </c>
      <c r="D25" s="126">
        <v>325</v>
      </c>
      <c r="E25" s="126">
        <f t="shared" si="4"/>
        <v>325</v>
      </c>
      <c r="F25" s="179">
        <f t="shared" si="2"/>
        <v>0</v>
      </c>
      <c r="G25" s="137"/>
      <c r="H25" s="16">
        <v>0</v>
      </c>
      <c r="I25" s="16">
        <f t="shared" si="0"/>
        <v>0</v>
      </c>
      <c r="J25" s="78"/>
      <c r="K25" s="78"/>
      <c r="L25" s="78"/>
      <c r="M25" s="66"/>
    </row>
    <row r="26" spans="1:13" s="56" customFormat="1" x14ac:dyDescent="0.25">
      <c r="A26" s="69">
        <v>610</v>
      </c>
      <c r="B26" s="57" t="s">
        <v>92</v>
      </c>
      <c r="C26" s="126">
        <v>76.569999999999993</v>
      </c>
      <c r="D26" s="126">
        <v>300</v>
      </c>
      <c r="E26" s="126">
        <f t="shared" si="4"/>
        <v>223.43</v>
      </c>
      <c r="F26" s="179">
        <f t="shared" si="2"/>
        <v>0.25523333333333331</v>
      </c>
      <c r="G26" s="137"/>
      <c r="H26" s="16">
        <v>119.22</v>
      </c>
      <c r="I26" s="16">
        <f t="shared" si="0"/>
        <v>42.650000000000006</v>
      </c>
      <c r="J26" s="66"/>
      <c r="K26" s="66"/>
      <c r="L26" s="66"/>
      <c r="M26" s="66"/>
    </row>
    <row r="27" spans="1:13" s="56" customFormat="1" x14ac:dyDescent="0.25">
      <c r="A27" s="69">
        <v>611</v>
      </c>
      <c r="B27" s="57" t="s">
        <v>25</v>
      </c>
      <c r="C27" s="126">
        <v>0</v>
      </c>
      <c r="D27" s="126">
        <v>170</v>
      </c>
      <c r="E27" s="126">
        <f t="shared" si="4"/>
        <v>170</v>
      </c>
      <c r="F27" s="179">
        <f t="shared" si="2"/>
        <v>0</v>
      </c>
      <c r="G27" s="137"/>
      <c r="H27" s="16">
        <v>0</v>
      </c>
      <c r="I27" s="16">
        <f t="shared" si="0"/>
        <v>0</v>
      </c>
      <c r="J27" s="66"/>
      <c r="K27" s="66"/>
      <c r="L27" s="66"/>
      <c r="M27" s="66"/>
    </row>
    <row r="28" spans="1:13" s="56" customFormat="1" x14ac:dyDescent="0.25">
      <c r="A28" s="69">
        <v>612</v>
      </c>
      <c r="B28" s="57" t="s">
        <v>26</v>
      </c>
      <c r="C28" s="126">
        <v>39.11</v>
      </c>
      <c r="D28" s="126">
        <v>125</v>
      </c>
      <c r="E28" s="126">
        <f t="shared" si="4"/>
        <v>85.89</v>
      </c>
      <c r="F28" s="179">
        <f t="shared" si="2"/>
        <v>0.31287999999999999</v>
      </c>
      <c r="G28" s="137"/>
      <c r="H28" s="16">
        <v>0</v>
      </c>
      <c r="I28" s="16">
        <f t="shared" si="0"/>
        <v>-39.11</v>
      </c>
      <c r="J28" s="66"/>
      <c r="K28" s="66"/>
      <c r="L28" s="66"/>
      <c r="M28" s="76"/>
    </row>
    <row r="29" spans="1:13" s="56" customFormat="1" x14ac:dyDescent="0.25">
      <c r="A29" s="69">
        <v>613</v>
      </c>
      <c r="B29" s="57" t="s">
        <v>27</v>
      </c>
      <c r="C29" s="126">
        <v>0</v>
      </c>
      <c r="D29" s="126"/>
      <c r="E29" s="126">
        <f t="shared" si="4"/>
        <v>0</v>
      </c>
      <c r="F29" s="179"/>
      <c r="G29" s="137"/>
      <c r="H29" s="16">
        <v>0</v>
      </c>
      <c r="I29" s="16">
        <f t="shared" si="0"/>
        <v>0</v>
      </c>
      <c r="J29" s="66"/>
      <c r="K29" s="66"/>
      <c r="L29" s="66"/>
    </row>
    <row r="30" spans="1:13" s="65" customFormat="1" x14ac:dyDescent="0.25">
      <c r="A30" s="69">
        <v>616</v>
      </c>
      <c r="B30" s="57" t="s">
        <v>105</v>
      </c>
      <c r="C30" s="126">
        <v>459</v>
      </c>
      <c r="D30" s="126">
        <v>700</v>
      </c>
      <c r="E30" s="126">
        <f t="shared" si="4"/>
        <v>241</v>
      </c>
      <c r="F30" s="179">
        <f t="shared" si="2"/>
        <v>0.65571428571428569</v>
      </c>
      <c r="G30" s="140"/>
      <c r="H30" s="16">
        <v>459</v>
      </c>
      <c r="I30" s="16">
        <f t="shared" si="0"/>
        <v>0</v>
      </c>
      <c r="J30" s="66"/>
      <c r="K30" s="66"/>
      <c r="L30" s="66"/>
    </row>
    <row r="31" spans="1:13" s="56" customFormat="1" ht="21" customHeight="1" x14ac:dyDescent="0.25">
      <c r="A31" s="69">
        <v>617</v>
      </c>
      <c r="B31" s="57" t="s">
        <v>106</v>
      </c>
      <c r="C31" s="126">
        <v>55</v>
      </c>
      <c r="D31" s="126"/>
      <c r="E31" s="126"/>
      <c r="F31" s="179" t="e">
        <f t="shared" si="2"/>
        <v>#DIV/0!</v>
      </c>
      <c r="G31" s="137"/>
      <c r="H31" s="16">
        <v>55</v>
      </c>
      <c r="I31" s="16">
        <f t="shared" si="0"/>
        <v>0</v>
      </c>
      <c r="J31" s="78"/>
      <c r="K31" s="78"/>
      <c r="L31" s="78"/>
    </row>
    <row r="32" spans="1:13" s="56" customFormat="1" ht="21" customHeight="1" x14ac:dyDescent="0.25">
      <c r="A32" s="69">
        <v>618</v>
      </c>
      <c r="B32" s="57" t="s">
        <v>120</v>
      </c>
      <c r="C32" s="126">
        <v>60</v>
      </c>
      <c r="D32" s="126"/>
      <c r="E32" s="126"/>
      <c r="F32" s="179" t="e">
        <f t="shared" ref="F32" si="5">C32/D32</f>
        <v>#DIV/0!</v>
      </c>
      <c r="G32" s="137"/>
      <c r="H32" s="16">
        <v>80</v>
      </c>
      <c r="I32" s="16">
        <f t="shared" si="0"/>
        <v>20</v>
      </c>
      <c r="J32" s="78"/>
      <c r="K32" s="78"/>
      <c r="L32" s="78"/>
    </row>
    <row r="33" spans="1:73" s="113" customFormat="1" x14ac:dyDescent="0.25">
      <c r="A33" s="111"/>
      <c r="B33" s="58" t="s">
        <v>16</v>
      </c>
      <c r="C33" s="198">
        <f>SUM(C16:C32)</f>
        <v>4711.6399999999994</v>
      </c>
      <c r="D33" s="198">
        <f>SUM(D16:D32)</f>
        <v>5770</v>
      </c>
      <c r="E33" s="198">
        <f>D33-C33</f>
        <v>1058.3600000000006</v>
      </c>
      <c r="F33" s="180">
        <f t="shared" si="2"/>
        <v>0.81657538994800682</v>
      </c>
      <c r="G33" s="137"/>
      <c r="H33" s="59">
        <f>SUM(H16:H32)</f>
        <v>4725.7500000000009</v>
      </c>
      <c r="I33" s="16">
        <f t="shared" si="0"/>
        <v>14.110000000001492</v>
      </c>
      <c r="J33" s="80"/>
      <c r="K33" s="80"/>
      <c r="L33" s="80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</row>
    <row r="34" spans="1:73" s="56" customFormat="1" x14ac:dyDescent="0.25">
      <c r="A34" s="62"/>
      <c r="B34" s="63"/>
      <c r="C34" s="153"/>
      <c r="D34" s="153"/>
      <c r="E34" s="153"/>
      <c r="F34" s="179"/>
      <c r="G34" s="137"/>
      <c r="H34" s="145"/>
      <c r="I34" s="16">
        <f t="shared" si="0"/>
        <v>0</v>
      </c>
      <c r="J34" s="80"/>
      <c r="K34" s="80"/>
      <c r="L34" s="80"/>
    </row>
    <row r="35" spans="1:73" s="56" customFormat="1" ht="18.75" x14ac:dyDescent="0.3">
      <c r="A35" s="72"/>
      <c r="B35" s="73" t="s">
        <v>50</v>
      </c>
      <c r="C35" s="126"/>
      <c r="D35" s="126"/>
      <c r="E35" s="126"/>
      <c r="F35" s="179"/>
      <c r="G35" s="137"/>
      <c r="H35" s="16"/>
      <c r="I35" s="16">
        <f t="shared" si="0"/>
        <v>0</v>
      </c>
      <c r="J35" s="80"/>
      <c r="K35" s="80"/>
      <c r="M35" s="80"/>
    </row>
    <row r="36" spans="1:73" s="56" customFormat="1" x14ac:dyDescent="0.25">
      <c r="A36" s="69">
        <v>6000</v>
      </c>
      <c r="B36" s="57" t="s">
        <v>51</v>
      </c>
      <c r="C36" s="126">
        <v>2399.5</v>
      </c>
      <c r="D36" s="126">
        <v>6000</v>
      </c>
      <c r="E36" s="126">
        <f>D36-C36</f>
        <v>3600.5</v>
      </c>
      <c r="F36" s="179">
        <f t="shared" si="2"/>
        <v>0.39991666666666664</v>
      </c>
      <c r="G36" s="137"/>
      <c r="H36" s="16">
        <v>174.3</v>
      </c>
      <c r="I36" s="16">
        <f t="shared" si="0"/>
        <v>-2225.1999999999998</v>
      </c>
      <c r="J36" s="66"/>
      <c r="K36" s="66"/>
      <c r="M36" s="66"/>
    </row>
    <row r="37" spans="1:73" s="65" customFormat="1" x14ac:dyDescent="0.25">
      <c r="A37" s="69">
        <v>6002</v>
      </c>
      <c r="B37" s="57" t="s">
        <v>100</v>
      </c>
      <c r="C37" s="126">
        <v>1858.96</v>
      </c>
      <c r="D37" s="126"/>
      <c r="E37" s="126"/>
      <c r="F37" s="179"/>
      <c r="G37" s="140"/>
      <c r="H37" s="16">
        <v>1836.96</v>
      </c>
      <c r="I37" s="16">
        <f t="shared" si="0"/>
        <v>-22</v>
      </c>
      <c r="J37" s="66"/>
      <c r="K37" s="66"/>
      <c r="M37" s="66"/>
    </row>
    <row r="38" spans="1:73" s="65" customFormat="1" x14ac:dyDescent="0.25">
      <c r="A38" s="69">
        <v>6001</v>
      </c>
      <c r="B38" s="57" t="s">
        <v>59</v>
      </c>
      <c r="C38" s="126">
        <v>1162.33</v>
      </c>
      <c r="D38" s="126">
        <v>1000</v>
      </c>
      <c r="E38" s="126">
        <f>D38-C38</f>
        <v>-162.32999999999993</v>
      </c>
      <c r="F38" s="179">
        <f t="shared" si="2"/>
        <v>1.1623299999999999</v>
      </c>
      <c r="G38" s="140"/>
      <c r="H38" s="16">
        <v>618.13</v>
      </c>
      <c r="I38" s="16">
        <f t="shared" si="0"/>
        <v>-544.19999999999993</v>
      </c>
      <c r="J38" s="66"/>
      <c r="K38" s="66"/>
      <c r="M38" s="66"/>
    </row>
    <row r="39" spans="1:73" s="113" customFormat="1" ht="21" customHeight="1" x14ac:dyDescent="0.25">
      <c r="A39" s="111"/>
      <c r="B39" s="58" t="s">
        <v>16</v>
      </c>
      <c r="C39" s="198">
        <f>SUM(C36:C38)</f>
        <v>5420.79</v>
      </c>
      <c r="D39" s="198">
        <f>SUM(D36:D38)</f>
        <v>7000</v>
      </c>
      <c r="E39" s="198">
        <f>D39-C39</f>
        <v>1579.21</v>
      </c>
      <c r="F39" s="180">
        <f t="shared" si="2"/>
        <v>0.77439857142857138</v>
      </c>
      <c r="G39" s="137"/>
      <c r="H39" s="59">
        <f>SUM(H36:H38)</f>
        <v>2629.39</v>
      </c>
      <c r="I39" s="16">
        <f t="shared" si="0"/>
        <v>-2791.4</v>
      </c>
      <c r="J39" s="79"/>
      <c r="K39" s="79"/>
      <c r="L39" s="79"/>
      <c r="M39" s="81">
        <f>SUM(M35:M38)</f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</row>
    <row r="40" spans="1:73" s="114" customFormat="1" ht="21" customHeight="1" x14ac:dyDescent="0.25">
      <c r="A40" s="50"/>
      <c r="B40" s="34"/>
      <c r="C40" s="152"/>
      <c r="D40" s="152"/>
      <c r="E40" s="152"/>
      <c r="F40" s="181"/>
      <c r="G40" s="137"/>
      <c r="H40" s="51"/>
      <c r="I40" s="16">
        <f t="shared" si="0"/>
        <v>0</v>
      </c>
      <c r="J40" s="79"/>
      <c r="K40" s="79"/>
      <c r="L40" s="79"/>
      <c r="M40" s="81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  <row r="41" spans="1:73" s="118" customFormat="1" x14ac:dyDescent="0.25">
      <c r="A41" s="115"/>
      <c r="B41" s="116" t="s">
        <v>82</v>
      </c>
      <c r="C41" s="199">
        <f>SUM(C39,C33,C14,C10)</f>
        <v>31345.19</v>
      </c>
      <c r="D41" s="199">
        <f>D10+D14+D33+D39</f>
        <v>35335</v>
      </c>
      <c r="E41" s="199">
        <f>SUM(D41-C41)</f>
        <v>3989.8100000000013</v>
      </c>
      <c r="F41" s="182">
        <f t="shared" si="2"/>
        <v>0.88708617518041599</v>
      </c>
      <c r="G41" s="137"/>
      <c r="H41" s="117">
        <f>SUM(H10:H39)</f>
        <v>32663.21</v>
      </c>
      <c r="I41" s="16">
        <f t="shared" si="0"/>
        <v>1318.0200000000004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</row>
    <row r="42" spans="1:73" s="56" customFormat="1" ht="18.75" x14ac:dyDescent="0.3">
      <c r="A42" s="72"/>
      <c r="B42" s="73" t="s">
        <v>28</v>
      </c>
      <c r="C42" s="126"/>
      <c r="D42" s="126"/>
      <c r="E42" s="126"/>
      <c r="F42" s="179"/>
      <c r="G42" s="137"/>
      <c r="H42" s="16"/>
      <c r="I42" s="16">
        <f t="shared" si="0"/>
        <v>0</v>
      </c>
      <c r="J42" s="67"/>
      <c r="K42" s="68"/>
      <c r="L42" s="68"/>
    </row>
    <row r="43" spans="1:73" s="56" customFormat="1" x14ac:dyDescent="0.25">
      <c r="A43" s="69">
        <v>700</v>
      </c>
      <c r="B43" s="57" t="s">
        <v>29</v>
      </c>
      <c r="C43" s="126">
        <v>5092.8999999999996</v>
      </c>
      <c r="D43" s="126">
        <v>5000</v>
      </c>
      <c r="E43" s="126">
        <f>D43-C43</f>
        <v>-92.899999999999636</v>
      </c>
      <c r="F43" s="179">
        <f t="shared" si="2"/>
        <v>1.0185799999999998</v>
      </c>
      <c r="G43" s="137"/>
      <c r="H43" s="16">
        <v>4074.14</v>
      </c>
      <c r="I43" s="16">
        <f t="shared" si="0"/>
        <v>-1018.7599999999998</v>
      </c>
      <c r="J43" s="67"/>
      <c r="K43" s="82"/>
      <c r="L43" s="82"/>
    </row>
    <row r="44" spans="1:73" s="65" customFormat="1" x14ac:dyDescent="0.25">
      <c r="A44" s="83">
        <v>701</v>
      </c>
      <c r="B44" s="84" t="s">
        <v>115</v>
      </c>
      <c r="C44" s="85">
        <v>2256.5</v>
      </c>
      <c r="D44" s="85">
        <v>3500</v>
      </c>
      <c r="E44" s="126">
        <f t="shared" ref="E44:E45" si="6">D44-C44</f>
        <v>1243.5</v>
      </c>
      <c r="F44" s="179">
        <f t="shared" si="2"/>
        <v>0.64471428571428568</v>
      </c>
      <c r="G44" s="140"/>
      <c r="H44" s="141">
        <v>2256.5</v>
      </c>
      <c r="I44" s="16">
        <f t="shared" si="0"/>
        <v>0</v>
      </c>
      <c r="J44" s="67"/>
      <c r="K44" s="68"/>
      <c r="L44" s="68"/>
      <c r="M44" s="68"/>
    </row>
    <row r="45" spans="1:73" s="56" customFormat="1" ht="21" customHeight="1" x14ac:dyDescent="0.25">
      <c r="A45" s="83">
        <v>702</v>
      </c>
      <c r="B45" s="84" t="s">
        <v>30</v>
      </c>
      <c r="C45" s="85">
        <v>637.25</v>
      </c>
      <c r="D45" s="85">
        <v>1000</v>
      </c>
      <c r="E45" s="126">
        <f t="shared" si="6"/>
        <v>362.75</v>
      </c>
      <c r="F45" s="179">
        <f t="shared" si="2"/>
        <v>0.63724999999999998</v>
      </c>
      <c r="G45" s="137"/>
      <c r="H45" s="141">
        <v>637.25</v>
      </c>
      <c r="I45" s="16">
        <f t="shared" si="0"/>
        <v>0</v>
      </c>
      <c r="J45" s="67"/>
      <c r="K45" s="68"/>
      <c r="L45" s="68"/>
      <c r="M45" s="68"/>
    </row>
    <row r="46" spans="1:73" s="113" customFormat="1" x14ac:dyDescent="0.25">
      <c r="A46" s="111"/>
      <c r="B46" s="58" t="s">
        <v>16</v>
      </c>
      <c r="C46" s="198">
        <f>SUM(C43:C45)</f>
        <v>7986.65</v>
      </c>
      <c r="D46" s="198">
        <f>SUM(D43:D45)</f>
        <v>9500</v>
      </c>
      <c r="E46" s="198">
        <f>D46-C46</f>
        <v>1513.3500000000004</v>
      </c>
      <c r="F46" s="180">
        <f t="shared" si="2"/>
        <v>0.8407</v>
      </c>
      <c r="G46" s="137"/>
      <c r="H46" s="59">
        <f>SUM(H43:H45)</f>
        <v>6967.8899999999994</v>
      </c>
      <c r="I46" s="16">
        <f t="shared" si="0"/>
        <v>-1018.7600000000002</v>
      </c>
      <c r="J46" s="67"/>
      <c r="K46" s="68"/>
      <c r="L46" s="68"/>
      <c r="M46" s="68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</row>
    <row r="47" spans="1:73" s="56" customFormat="1" x14ac:dyDescent="0.25">
      <c r="A47" s="62"/>
      <c r="B47" s="63"/>
      <c r="C47" s="153"/>
      <c r="D47" s="153"/>
      <c r="E47" s="153"/>
      <c r="F47" s="179"/>
      <c r="G47" s="137"/>
      <c r="H47" s="145"/>
      <c r="I47" s="16">
        <f t="shared" si="0"/>
        <v>0</v>
      </c>
      <c r="J47" s="67"/>
      <c r="K47" s="68"/>
      <c r="L47" s="68"/>
      <c r="M47" s="68"/>
    </row>
    <row r="48" spans="1:73" s="56" customFormat="1" ht="18.75" x14ac:dyDescent="0.3">
      <c r="A48" s="72"/>
      <c r="B48" s="73" t="s">
        <v>31</v>
      </c>
      <c r="C48" s="126"/>
      <c r="D48" s="126"/>
      <c r="E48" s="126"/>
      <c r="F48" s="179"/>
      <c r="G48" s="137"/>
      <c r="H48" s="145"/>
      <c r="I48" s="16">
        <f t="shared" si="0"/>
        <v>0</v>
      </c>
      <c r="M48" s="76"/>
    </row>
    <row r="49" spans="1:73" s="65" customFormat="1" x14ac:dyDescent="0.25">
      <c r="A49" s="69">
        <v>800</v>
      </c>
      <c r="B49" s="57" t="s">
        <v>43</v>
      </c>
      <c r="C49" s="126">
        <v>9173.83</v>
      </c>
      <c r="D49" s="126">
        <v>3000</v>
      </c>
      <c r="E49" s="126">
        <f>D49-C49</f>
        <v>-6173.83</v>
      </c>
      <c r="F49" s="179">
        <f t="shared" si="2"/>
        <v>3.0579433333333332</v>
      </c>
      <c r="G49" s="140"/>
      <c r="H49" s="16">
        <v>0</v>
      </c>
      <c r="I49" s="16">
        <f t="shared" si="0"/>
        <v>-9173.83</v>
      </c>
    </row>
    <row r="50" spans="1:73" s="65" customFormat="1" x14ac:dyDescent="0.25">
      <c r="A50" s="69">
        <v>801</v>
      </c>
      <c r="B50" s="57" t="s">
        <v>113</v>
      </c>
      <c r="C50" s="126">
        <v>1460</v>
      </c>
      <c r="D50" s="126"/>
      <c r="E50" s="126">
        <f>D50-C50</f>
        <v>-1460</v>
      </c>
      <c r="F50" s="179" t="e">
        <f t="shared" ref="F50" si="7">C50/D50</f>
        <v>#DIV/0!</v>
      </c>
      <c r="G50" s="140"/>
      <c r="H50" s="16">
        <v>250</v>
      </c>
      <c r="I50" s="16">
        <f t="shared" si="0"/>
        <v>-1210</v>
      </c>
    </row>
    <row r="51" spans="1:73" x14ac:dyDescent="0.25">
      <c r="A51" s="9">
        <v>802</v>
      </c>
      <c r="B51" s="136" t="s">
        <v>130</v>
      </c>
      <c r="C51" s="200">
        <v>805</v>
      </c>
      <c r="H51" s="16">
        <v>970</v>
      </c>
      <c r="I51" s="16">
        <f t="shared" si="0"/>
        <v>165</v>
      </c>
    </row>
    <row r="52" spans="1:73" s="113" customFormat="1" x14ac:dyDescent="0.25">
      <c r="A52" s="119"/>
      <c r="B52" s="58" t="s">
        <v>16</v>
      </c>
      <c r="C52" s="201">
        <f>SUM(C49:C51)</f>
        <v>11438.83</v>
      </c>
      <c r="D52" s="201">
        <f>D49</f>
        <v>3000</v>
      </c>
      <c r="E52" s="201">
        <f>D52-C52</f>
        <v>-8438.83</v>
      </c>
      <c r="F52" s="180">
        <f t="shared" si="2"/>
        <v>3.8129433333333331</v>
      </c>
      <c r="G52" s="137"/>
      <c r="H52" s="120">
        <f>SUM(H50:H51)</f>
        <v>1220</v>
      </c>
      <c r="I52" s="16">
        <f t="shared" si="0"/>
        <v>-10218.83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</row>
    <row r="53" spans="1:73" s="56" customFormat="1" x14ac:dyDescent="0.25">
      <c r="A53" s="69"/>
      <c r="B53" s="63"/>
      <c r="C53" s="202"/>
      <c r="D53" s="202"/>
      <c r="E53" s="202"/>
      <c r="F53" s="179"/>
      <c r="G53" s="137"/>
      <c r="H53" s="24"/>
      <c r="I53" s="16">
        <f t="shared" si="0"/>
        <v>0</v>
      </c>
    </row>
    <row r="54" spans="1:73" s="56" customFormat="1" ht="18.75" x14ac:dyDescent="0.3">
      <c r="A54" s="72"/>
      <c r="B54" s="73" t="s">
        <v>33</v>
      </c>
      <c r="C54" s="126"/>
      <c r="D54" s="126"/>
      <c r="E54" s="126"/>
      <c r="F54" s="179"/>
      <c r="G54" s="137"/>
      <c r="H54" s="16"/>
      <c r="I54" s="16">
        <f t="shared" si="0"/>
        <v>0</v>
      </c>
    </row>
    <row r="55" spans="1:73" s="56" customFormat="1" x14ac:dyDescent="0.25">
      <c r="A55" s="69">
        <v>1000</v>
      </c>
      <c r="B55" s="57" t="s">
        <v>34</v>
      </c>
      <c r="C55" s="126"/>
      <c r="D55" s="126">
        <v>500</v>
      </c>
      <c r="E55" s="126">
        <f>D55-C55</f>
        <v>500</v>
      </c>
      <c r="F55" s="179">
        <f t="shared" si="2"/>
        <v>0</v>
      </c>
      <c r="G55" s="137"/>
      <c r="H55" s="16"/>
      <c r="I55" s="16">
        <f t="shared" si="0"/>
        <v>0</v>
      </c>
    </row>
    <row r="56" spans="1:73" s="56" customFormat="1" x14ac:dyDescent="0.25">
      <c r="A56" s="69">
        <v>1001</v>
      </c>
      <c r="B56" s="57" t="s">
        <v>35</v>
      </c>
      <c r="C56" s="126"/>
      <c r="D56" s="126">
        <v>400</v>
      </c>
      <c r="E56" s="126">
        <f t="shared" ref="E56:E58" si="8">D56-C56</f>
        <v>400</v>
      </c>
      <c r="F56" s="179">
        <f t="shared" si="2"/>
        <v>0</v>
      </c>
      <c r="G56" s="137"/>
      <c r="H56" s="16"/>
      <c r="I56" s="16">
        <f t="shared" si="0"/>
        <v>0</v>
      </c>
    </row>
    <row r="57" spans="1:73" s="65" customFormat="1" x14ac:dyDescent="0.25">
      <c r="A57" s="69">
        <v>1002</v>
      </c>
      <c r="B57" s="57" t="s">
        <v>36</v>
      </c>
      <c r="C57" s="126"/>
      <c r="D57" s="126">
        <v>100</v>
      </c>
      <c r="E57" s="126">
        <f t="shared" si="8"/>
        <v>100</v>
      </c>
      <c r="F57" s="179">
        <f t="shared" si="2"/>
        <v>0</v>
      </c>
      <c r="G57" s="140"/>
      <c r="H57" s="16">
        <v>13.35</v>
      </c>
      <c r="I57" s="16">
        <f t="shared" si="0"/>
        <v>13.35</v>
      </c>
    </row>
    <row r="58" spans="1:73" s="56" customFormat="1" ht="21" customHeight="1" x14ac:dyDescent="0.25">
      <c r="A58" s="69">
        <v>1003</v>
      </c>
      <c r="B58" s="57" t="s">
        <v>92</v>
      </c>
      <c r="C58" s="126">
        <v>35</v>
      </c>
      <c r="D58" s="126">
        <v>700</v>
      </c>
      <c r="E58" s="126">
        <f t="shared" si="8"/>
        <v>665</v>
      </c>
      <c r="F58" s="179">
        <f t="shared" si="2"/>
        <v>0.05</v>
      </c>
      <c r="G58" s="137"/>
      <c r="H58" s="16"/>
      <c r="I58" s="16">
        <f t="shared" si="0"/>
        <v>-35</v>
      </c>
    </row>
    <row r="59" spans="1:73" s="113" customFormat="1" x14ac:dyDescent="0.25">
      <c r="A59" s="111"/>
      <c r="B59" s="58" t="s">
        <v>16</v>
      </c>
      <c r="C59" s="198">
        <f>SUM(C58)</f>
        <v>35</v>
      </c>
      <c r="D59" s="198">
        <f>SUM(D55:D58)</f>
        <v>1700</v>
      </c>
      <c r="E59" s="198">
        <f>D59-C59</f>
        <v>1665</v>
      </c>
      <c r="F59" s="180">
        <f t="shared" si="2"/>
        <v>2.0588235294117647E-2</v>
      </c>
      <c r="G59" s="137"/>
      <c r="H59" s="112">
        <f>SUM(H55:H58)</f>
        <v>13.35</v>
      </c>
      <c r="I59" s="16">
        <f t="shared" si="0"/>
        <v>-21.65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</row>
    <row r="60" spans="1:73" s="56" customFormat="1" x14ac:dyDescent="0.25">
      <c r="A60" s="62"/>
      <c r="B60" s="63"/>
      <c r="C60" s="153"/>
      <c r="D60" s="153"/>
      <c r="E60" s="153"/>
      <c r="F60" s="179"/>
      <c r="G60" s="137"/>
      <c r="H60" s="22"/>
      <c r="I60" s="16">
        <f t="shared" si="0"/>
        <v>0</v>
      </c>
    </row>
    <row r="61" spans="1:73" s="56" customFormat="1" ht="18.75" x14ac:dyDescent="0.3">
      <c r="A61" s="72"/>
      <c r="B61" s="73" t="s">
        <v>65</v>
      </c>
      <c r="C61" s="126"/>
      <c r="D61" s="126"/>
      <c r="E61" s="126"/>
      <c r="F61" s="179"/>
      <c r="G61" s="137"/>
      <c r="H61" s="16"/>
      <c r="I61" s="16">
        <f t="shared" si="0"/>
        <v>0</v>
      </c>
    </row>
    <row r="62" spans="1:73" s="56" customFormat="1" x14ac:dyDescent="0.25">
      <c r="A62" s="69">
        <v>2001</v>
      </c>
      <c r="B62" s="57" t="s">
        <v>102</v>
      </c>
      <c r="C62" s="126">
        <v>9100.6</v>
      </c>
      <c r="D62" s="126">
        <v>9300</v>
      </c>
      <c r="E62" s="126">
        <f>D62-C62</f>
        <v>199.39999999999964</v>
      </c>
      <c r="F62" s="179">
        <f t="shared" si="2"/>
        <v>0.97855913978494624</v>
      </c>
      <c r="G62" s="137"/>
      <c r="H62" s="16">
        <v>9100.6</v>
      </c>
      <c r="I62" s="16">
        <f t="shared" si="0"/>
        <v>0</v>
      </c>
    </row>
    <row r="63" spans="1:73" s="56" customFormat="1" x14ac:dyDescent="0.25">
      <c r="A63" s="69">
        <v>2002</v>
      </c>
      <c r="B63" s="57" t="s">
        <v>37</v>
      </c>
      <c r="C63" s="126"/>
      <c r="D63" s="126">
        <v>1000</v>
      </c>
      <c r="E63" s="126">
        <f t="shared" ref="E63:E66" si="9">D63-C63</f>
        <v>1000</v>
      </c>
      <c r="F63" s="179">
        <f t="shared" si="2"/>
        <v>0</v>
      </c>
      <c r="G63" s="137"/>
      <c r="H63" s="16"/>
      <c r="I63" s="16">
        <f t="shared" si="0"/>
        <v>0</v>
      </c>
    </row>
    <row r="64" spans="1:73" s="56" customFormat="1" x14ac:dyDescent="0.25">
      <c r="A64" s="69">
        <v>2003</v>
      </c>
      <c r="B64" s="57" t="s">
        <v>38</v>
      </c>
      <c r="C64" s="126">
        <v>80</v>
      </c>
      <c r="D64" s="126">
        <v>550</v>
      </c>
      <c r="E64" s="126">
        <f t="shared" si="9"/>
        <v>470</v>
      </c>
      <c r="F64" s="179">
        <f t="shared" si="2"/>
        <v>0.14545454545454545</v>
      </c>
      <c r="G64" s="137"/>
      <c r="H64" s="16">
        <v>80</v>
      </c>
      <c r="I64" s="16">
        <f t="shared" si="0"/>
        <v>0</v>
      </c>
    </row>
    <row r="65" spans="1:73" s="65" customFormat="1" x14ac:dyDescent="0.25">
      <c r="A65" s="69">
        <v>2004</v>
      </c>
      <c r="B65" s="57" t="s">
        <v>39</v>
      </c>
      <c r="C65" s="126"/>
      <c r="D65" s="126">
        <v>500</v>
      </c>
      <c r="E65" s="126">
        <f t="shared" si="9"/>
        <v>500</v>
      </c>
      <c r="F65" s="179"/>
      <c r="G65" s="140"/>
      <c r="H65" s="16"/>
      <c r="I65" s="16">
        <f t="shared" si="0"/>
        <v>0</v>
      </c>
      <c r="O65" s="76"/>
    </row>
    <row r="66" spans="1:73" s="56" customFormat="1" ht="21" customHeight="1" x14ac:dyDescent="0.25">
      <c r="A66" s="69">
        <v>2005</v>
      </c>
      <c r="B66" s="57" t="s">
        <v>40</v>
      </c>
      <c r="C66" s="126">
        <v>2017.6</v>
      </c>
      <c r="D66" s="126">
        <v>1750</v>
      </c>
      <c r="E66" s="126">
        <f t="shared" si="9"/>
        <v>-267.59999999999991</v>
      </c>
      <c r="F66" s="179">
        <f t="shared" si="2"/>
        <v>1.1529142857142856</v>
      </c>
      <c r="G66" s="137"/>
      <c r="H66" s="16">
        <v>1513.2</v>
      </c>
      <c r="I66" s="16">
        <f t="shared" si="0"/>
        <v>-504.39999999999986</v>
      </c>
    </row>
    <row r="67" spans="1:73" s="113" customFormat="1" x14ac:dyDescent="0.25">
      <c r="A67" s="111"/>
      <c r="B67" s="58" t="s">
        <v>16</v>
      </c>
      <c r="C67" s="198">
        <f>SUM(C62:C66)</f>
        <v>11198.2</v>
      </c>
      <c r="D67" s="198">
        <f>SUM(D62:D66)</f>
        <v>13100</v>
      </c>
      <c r="E67" s="198">
        <f>D67-C67</f>
        <v>1901.7999999999993</v>
      </c>
      <c r="F67" s="180">
        <f t="shared" si="2"/>
        <v>0.85482442748091614</v>
      </c>
      <c r="G67" s="137"/>
      <c r="H67" s="59">
        <f>SUM(H62:H66)</f>
        <v>10693.800000000001</v>
      </c>
      <c r="I67" s="16">
        <f t="shared" si="0"/>
        <v>-504.39999999999964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</row>
    <row r="68" spans="1:73" s="56" customFormat="1" x14ac:dyDescent="0.25">
      <c r="A68" s="62"/>
      <c r="B68" s="63"/>
      <c r="C68" s="153"/>
      <c r="D68" s="153"/>
      <c r="E68" s="153"/>
      <c r="F68" s="179"/>
      <c r="G68" s="137"/>
      <c r="H68" s="145"/>
      <c r="I68" s="16">
        <f t="shared" si="0"/>
        <v>0</v>
      </c>
    </row>
    <row r="69" spans="1:73" s="56" customFormat="1" ht="18.75" x14ac:dyDescent="0.3">
      <c r="A69" s="72"/>
      <c r="B69" s="73" t="s">
        <v>41</v>
      </c>
      <c r="C69" s="126"/>
      <c r="D69" s="126"/>
      <c r="E69" s="126"/>
      <c r="F69" s="179"/>
      <c r="G69" s="137"/>
      <c r="H69" s="16"/>
      <c r="I69" s="16">
        <f t="shared" si="0"/>
        <v>0</v>
      </c>
    </row>
    <row r="70" spans="1:73" s="56" customFormat="1" x14ac:dyDescent="0.25">
      <c r="A70" s="69">
        <v>3000</v>
      </c>
      <c r="B70" s="57" t="s">
        <v>42</v>
      </c>
      <c r="C70" s="126">
        <v>1960</v>
      </c>
      <c r="D70" s="126">
        <v>1500</v>
      </c>
      <c r="E70" s="126">
        <f>D70-C70</f>
        <v>-460</v>
      </c>
      <c r="F70" s="179">
        <f>C70/D70</f>
        <v>1.3066666666666666</v>
      </c>
      <c r="G70" s="146"/>
      <c r="H70" s="16">
        <v>1660</v>
      </c>
      <c r="I70" s="16">
        <f t="shared" si="0"/>
        <v>-300</v>
      </c>
      <c r="J70" s="68"/>
      <c r="K70" s="68"/>
    </row>
    <row r="71" spans="1:73" s="56" customFormat="1" x14ac:dyDescent="0.25">
      <c r="A71" s="69">
        <v>3001</v>
      </c>
      <c r="B71" s="57" t="s">
        <v>43</v>
      </c>
      <c r="C71" s="126">
        <v>5406.84</v>
      </c>
      <c r="D71" s="126">
        <v>2000</v>
      </c>
      <c r="E71" s="126">
        <f t="shared" ref="E71:E73" si="10">D71-C71</f>
        <v>-3406.84</v>
      </c>
      <c r="F71" s="179">
        <f t="shared" si="2"/>
        <v>2.7034199999999999</v>
      </c>
      <c r="G71" s="146"/>
      <c r="H71" s="16">
        <v>809.19</v>
      </c>
      <c r="I71" s="16">
        <f t="shared" ref="I71:I126" si="11">H71-C71</f>
        <v>-4597.6499999999996</v>
      </c>
      <c r="J71" s="68"/>
      <c r="K71" s="68"/>
    </row>
    <row r="72" spans="1:73" s="56" customFormat="1" x14ac:dyDescent="0.25">
      <c r="A72" s="69">
        <v>3002</v>
      </c>
      <c r="B72" s="57" t="s">
        <v>44</v>
      </c>
      <c r="C72" s="126">
        <v>1883.22</v>
      </c>
      <c r="D72" s="126">
        <v>1250</v>
      </c>
      <c r="E72" s="126">
        <f t="shared" si="10"/>
        <v>-633.22</v>
      </c>
      <c r="F72" s="179">
        <f t="shared" si="2"/>
        <v>1.5065759999999999</v>
      </c>
      <c r="G72" s="146"/>
      <c r="H72" s="16">
        <v>855.41</v>
      </c>
      <c r="I72" s="16">
        <f t="shared" si="11"/>
        <v>-1027.81</v>
      </c>
      <c r="J72" s="82"/>
      <c r="K72" s="82"/>
    </row>
    <row r="73" spans="1:73" s="56" customFormat="1" x14ac:dyDescent="0.25">
      <c r="A73" s="69">
        <v>3003</v>
      </c>
      <c r="B73" s="57" t="s">
        <v>45</v>
      </c>
      <c r="C73" s="126"/>
      <c r="D73" s="126">
        <v>300</v>
      </c>
      <c r="E73" s="126">
        <f t="shared" si="10"/>
        <v>300</v>
      </c>
      <c r="F73" s="179">
        <f t="shared" si="2"/>
        <v>0</v>
      </c>
      <c r="G73" s="146"/>
      <c r="H73" s="16"/>
      <c r="I73" s="16">
        <f t="shared" si="11"/>
        <v>0</v>
      </c>
      <c r="J73" s="87"/>
      <c r="K73" s="87"/>
    </row>
    <row r="74" spans="1:73" s="65" customFormat="1" x14ac:dyDescent="0.25">
      <c r="A74" s="69">
        <v>3004</v>
      </c>
      <c r="B74" s="57" t="s">
        <v>103</v>
      </c>
      <c r="C74" s="126">
        <v>694.72</v>
      </c>
      <c r="D74" s="126"/>
      <c r="E74" s="126"/>
      <c r="F74" s="179"/>
      <c r="G74" s="146"/>
      <c r="H74" s="16">
        <v>515.08000000000004</v>
      </c>
      <c r="I74" s="16">
        <f t="shared" si="11"/>
        <v>-179.64</v>
      </c>
      <c r="J74" s="68"/>
      <c r="K74" s="68"/>
    </row>
    <row r="75" spans="1:73" s="56" customFormat="1" ht="21" customHeight="1" x14ac:dyDescent="0.25">
      <c r="A75" s="69">
        <v>3005</v>
      </c>
      <c r="B75" s="57" t="s">
        <v>46</v>
      </c>
      <c r="C75" s="126">
        <v>526.94000000000005</v>
      </c>
      <c r="D75" s="126">
        <v>500</v>
      </c>
      <c r="E75" s="126">
        <f t="shared" ref="E75" si="12">D75-C75</f>
        <v>-26.940000000000055</v>
      </c>
      <c r="F75" s="179">
        <f t="shared" ref="F75" si="13">C75/D75</f>
        <v>1.0538800000000001</v>
      </c>
      <c r="G75" s="137"/>
      <c r="H75" s="16">
        <v>526.94000000000005</v>
      </c>
      <c r="I75" s="16">
        <f t="shared" si="11"/>
        <v>0</v>
      </c>
      <c r="K75" s="76"/>
    </row>
    <row r="76" spans="1:73" s="56" customFormat="1" ht="21" customHeight="1" x14ac:dyDescent="0.25">
      <c r="A76" s="69">
        <v>3006</v>
      </c>
      <c r="B76" s="57" t="s">
        <v>114</v>
      </c>
      <c r="C76" s="126">
        <v>225</v>
      </c>
      <c r="D76" s="126">
        <v>500</v>
      </c>
      <c r="E76" s="126">
        <f>D76-C76</f>
        <v>275</v>
      </c>
      <c r="F76" s="179">
        <f>C76/D76</f>
        <v>0.45</v>
      </c>
      <c r="G76" s="137"/>
      <c r="H76" s="16">
        <v>75</v>
      </c>
      <c r="I76" s="16">
        <f t="shared" si="11"/>
        <v>-150</v>
      </c>
      <c r="K76" s="76"/>
      <c r="M76" s="66"/>
    </row>
    <row r="77" spans="1:73" x14ac:dyDescent="0.25">
      <c r="A77" s="9">
        <v>3007</v>
      </c>
      <c r="B77" s="135" t="s">
        <v>129</v>
      </c>
      <c r="C77" s="200">
        <v>124.8</v>
      </c>
      <c r="H77" s="16"/>
      <c r="I77" s="16">
        <f t="shared" si="11"/>
        <v>-124.8</v>
      </c>
    </row>
    <row r="78" spans="1:73" s="113" customFormat="1" x14ac:dyDescent="0.25">
      <c r="A78" s="111"/>
      <c r="B78" s="58" t="s">
        <v>16</v>
      </c>
      <c r="C78" s="198">
        <f>SUM(C70:C77)</f>
        <v>10821.519999999999</v>
      </c>
      <c r="D78" s="198">
        <f>SUM(D70:D76)</f>
        <v>6050</v>
      </c>
      <c r="E78" s="198">
        <f>D78-C78</f>
        <v>-4771.5199999999986</v>
      </c>
      <c r="F78" s="180">
        <f t="shared" si="2"/>
        <v>1.7886809917355369</v>
      </c>
      <c r="G78" s="137"/>
      <c r="H78" s="59">
        <f>SUM(H70:H76)</f>
        <v>4441.62</v>
      </c>
      <c r="I78" s="16">
        <f t="shared" si="11"/>
        <v>-6379.8999999999987</v>
      </c>
      <c r="J78" s="78"/>
      <c r="K78" s="80"/>
      <c r="L78" s="56"/>
      <c r="M78" s="6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</row>
    <row r="79" spans="1:73" s="56" customFormat="1" x14ac:dyDescent="0.25">
      <c r="A79" s="62"/>
      <c r="B79" s="63"/>
      <c r="C79" s="153"/>
      <c r="D79" s="153"/>
      <c r="E79" s="153"/>
      <c r="F79" s="179"/>
      <c r="G79" s="137"/>
      <c r="H79" s="145"/>
      <c r="I79" s="16">
        <f t="shared" si="11"/>
        <v>0</v>
      </c>
      <c r="J79" s="78"/>
      <c r="K79" s="80"/>
      <c r="M79" s="66"/>
    </row>
    <row r="80" spans="1:73" s="56" customFormat="1" ht="18.75" x14ac:dyDescent="0.3">
      <c r="A80" s="72"/>
      <c r="B80" s="73" t="s">
        <v>56</v>
      </c>
      <c r="C80" s="126"/>
      <c r="D80" s="126"/>
      <c r="E80" s="126"/>
      <c r="F80" s="179"/>
      <c r="G80" s="137"/>
      <c r="H80" s="16"/>
      <c r="I80" s="16">
        <f t="shared" si="11"/>
        <v>0</v>
      </c>
      <c r="J80" s="88"/>
      <c r="K80" s="88"/>
      <c r="M80" s="89"/>
    </row>
    <row r="81" spans="1:73" s="56" customFormat="1" x14ac:dyDescent="0.25">
      <c r="A81" s="69">
        <v>7000</v>
      </c>
      <c r="B81" s="57" t="s">
        <v>42</v>
      </c>
      <c r="C81" s="126">
        <v>747</v>
      </c>
      <c r="D81" s="126">
        <v>700</v>
      </c>
      <c r="E81" s="126">
        <f>D81-C81</f>
        <v>-47</v>
      </c>
      <c r="F81" s="179">
        <f>C81/D81</f>
        <v>1.0671428571428572</v>
      </c>
      <c r="G81" s="137"/>
      <c r="H81" s="16">
        <v>747</v>
      </c>
      <c r="I81" s="16">
        <f t="shared" si="11"/>
        <v>0</v>
      </c>
      <c r="J81" s="66"/>
      <c r="K81" s="66"/>
      <c r="M81" s="70"/>
    </row>
    <row r="82" spans="1:73" s="56" customFormat="1" x14ac:dyDescent="0.25">
      <c r="A82" s="69">
        <v>7001</v>
      </c>
      <c r="B82" s="57" t="s">
        <v>60</v>
      </c>
      <c r="C82" s="126"/>
      <c r="D82" s="126">
        <v>2000</v>
      </c>
      <c r="E82" s="126">
        <f t="shared" ref="E82:E86" si="14">D82-C82</f>
        <v>2000</v>
      </c>
      <c r="F82" s="179">
        <f t="shared" ref="F82:F98" si="15">C82/D82</f>
        <v>0</v>
      </c>
      <c r="G82" s="137"/>
      <c r="H82" s="16"/>
      <c r="I82" s="16">
        <f t="shared" si="11"/>
        <v>0</v>
      </c>
      <c r="J82" s="66"/>
      <c r="K82" s="66"/>
      <c r="M82" s="91"/>
    </row>
    <row r="83" spans="1:73" s="56" customFormat="1" x14ac:dyDescent="0.25">
      <c r="A83" s="69">
        <v>7002</v>
      </c>
      <c r="B83" s="57" t="s">
        <v>52</v>
      </c>
      <c r="C83" s="126">
        <v>3789</v>
      </c>
      <c r="D83" s="126">
        <v>3000</v>
      </c>
      <c r="E83" s="126">
        <f t="shared" si="14"/>
        <v>-789</v>
      </c>
      <c r="F83" s="179">
        <f t="shared" si="15"/>
        <v>1.2629999999999999</v>
      </c>
      <c r="G83" s="137"/>
      <c r="H83" s="16">
        <v>3789</v>
      </c>
      <c r="I83" s="16">
        <f t="shared" si="11"/>
        <v>0</v>
      </c>
      <c r="J83" s="77"/>
      <c r="K83" s="70"/>
      <c r="M83" s="76"/>
    </row>
    <row r="84" spans="1:73" s="56" customFormat="1" x14ac:dyDescent="0.25">
      <c r="A84" s="69">
        <v>7003</v>
      </c>
      <c r="B84" s="57" t="s">
        <v>53</v>
      </c>
      <c r="C84" s="126">
        <v>1179.6600000000001</v>
      </c>
      <c r="D84" s="126">
        <v>250</v>
      </c>
      <c r="E84" s="126">
        <f t="shared" si="14"/>
        <v>-929.66000000000008</v>
      </c>
      <c r="F84" s="179">
        <f t="shared" si="15"/>
        <v>4.7186400000000006</v>
      </c>
      <c r="G84" s="137"/>
      <c r="H84" s="16">
        <v>1179.6600000000001</v>
      </c>
      <c r="I84" s="16">
        <f t="shared" si="11"/>
        <v>0</v>
      </c>
      <c r="J84" s="66"/>
      <c r="K84" s="66"/>
    </row>
    <row r="85" spans="1:73" s="56" customFormat="1" x14ac:dyDescent="0.25">
      <c r="A85" s="69">
        <v>7004</v>
      </c>
      <c r="B85" s="57" t="s">
        <v>45</v>
      </c>
      <c r="C85" s="126">
        <v>95.9</v>
      </c>
      <c r="D85" s="126">
        <v>300</v>
      </c>
      <c r="E85" s="126">
        <f t="shared" si="14"/>
        <v>204.1</v>
      </c>
      <c r="F85" s="179">
        <f t="shared" si="15"/>
        <v>0.31966666666666671</v>
      </c>
      <c r="G85" s="137"/>
      <c r="H85" s="16">
        <v>95.9</v>
      </c>
      <c r="I85" s="16">
        <f t="shared" si="11"/>
        <v>0</v>
      </c>
      <c r="J85" s="66"/>
      <c r="K85" s="66"/>
    </row>
    <row r="86" spans="1:73" s="56" customFormat="1" ht="21" customHeight="1" x14ac:dyDescent="0.25">
      <c r="A86" s="69">
        <v>7006</v>
      </c>
      <c r="B86" s="57" t="s">
        <v>54</v>
      </c>
      <c r="C86" s="126"/>
      <c r="D86" s="126">
        <v>500</v>
      </c>
      <c r="E86" s="126">
        <f t="shared" si="14"/>
        <v>500</v>
      </c>
      <c r="F86" s="179">
        <f t="shared" si="15"/>
        <v>0</v>
      </c>
      <c r="G86" s="137"/>
      <c r="H86" s="16"/>
      <c r="I86" s="16">
        <f t="shared" si="11"/>
        <v>0</v>
      </c>
      <c r="J86" s="70"/>
      <c r="K86" s="70"/>
    </row>
    <row r="87" spans="1:73" s="113" customFormat="1" x14ac:dyDescent="0.25">
      <c r="A87" s="111"/>
      <c r="B87" s="58" t="s">
        <v>16</v>
      </c>
      <c r="C87" s="198">
        <f>SUM(C81:C86)</f>
        <v>5811.5599999999995</v>
      </c>
      <c r="D87" s="198">
        <f>SUM(D81:D86)</f>
        <v>6750</v>
      </c>
      <c r="E87" s="198">
        <f>D87-C87</f>
        <v>938.44000000000051</v>
      </c>
      <c r="F87" s="180">
        <f t="shared" si="15"/>
        <v>0.86097185185185177</v>
      </c>
      <c r="G87" s="137"/>
      <c r="H87" s="59">
        <f>SUM(H81:H86)</f>
        <v>5811.5599999999995</v>
      </c>
      <c r="I87" s="16">
        <f t="shared" si="11"/>
        <v>0</v>
      </c>
      <c r="J87" s="92"/>
      <c r="K87" s="92"/>
      <c r="L87" s="56"/>
      <c r="M87" s="68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</row>
    <row r="88" spans="1:73" s="56" customFormat="1" x14ac:dyDescent="0.25">
      <c r="A88" s="62"/>
      <c r="B88" s="63"/>
      <c r="C88" s="153"/>
      <c r="D88" s="153"/>
      <c r="E88" s="153"/>
      <c r="F88" s="179"/>
      <c r="G88" s="137"/>
      <c r="H88" s="145"/>
      <c r="I88" s="16">
        <f t="shared" si="11"/>
        <v>0</v>
      </c>
      <c r="J88" s="92"/>
      <c r="K88" s="92"/>
      <c r="M88" s="68"/>
    </row>
    <row r="89" spans="1:73" s="56" customFormat="1" ht="18.75" x14ac:dyDescent="0.3">
      <c r="A89" s="72"/>
      <c r="B89" s="73" t="s">
        <v>66</v>
      </c>
      <c r="C89" s="126"/>
      <c r="D89" s="126"/>
      <c r="E89" s="126"/>
      <c r="F89" s="179"/>
      <c r="G89" s="137"/>
      <c r="H89" s="16"/>
      <c r="I89" s="16">
        <f t="shared" si="11"/>
        <v>0</v>
      </c>
      <c r="J89" s="66"/>
      <c r="K89" s="66"/>
      <c r="L89" s="66"/>
      <c r="M89" s="68"/>
    </row>
    <row r="90" spans="1:73" s="56" customFormat="1" x14ac:dyDescent="0.25">
      <c r="A90" s="69">
        <v>5000</v>
      </c>
      <c r="B90" s="57" t="s">
        <v>49</v>
      </c>
      <c r="C90" s="126"/>
      <c r="D90" s="126">
        <v>250</v>
      </c>
      <c r="E90" s="126">
        <f>D90-C90</f>
        <v>250</v>
      </c>
      <c r="F90" s="179">
        <f t="shared" si="15"/>
        <v>0</v>
      </c>
      <c r="G90" s="137"/>
      <c r="H90" s="16"/>
      <c r="I90" s="16">
        <f t="shared" si="11"/>
        <v>0</v>
      </c>
      <c r="J90" s="66"/>
      <c r="K90" s="66"/>
      <c r="L90" s="66"/>
      <c r="M90" s="68"/>
    </row>
    <row r="91" spans="1:73" s="65" customFormat="1" x14ac:dyDescent="0.25">
      <c r="A91" s="69">
        <v>5001</v>
      </c>
      <c r="B91" s="57" t="s">
        <v>107</v>
      </c>
      <c r="C91" s="126">
        <v>9574.7800000000007</v>
      </c>
      <c r="D91" s="126">
        <v>3000</v>
      </c>
      <c r="E91" s="126">
        <f>D91-C91</f>
        <v>-6574.7800000000007</v>
      </c>
      <c r="F91" s="179">
        <f>C91/D91</f>
        <v>3.1915933333333335</v>
      </c>
      <c r="G91" s="147"/>
      <c r="H91" s="16">
        <v>7188.8</v>
      </c>
      <c r="I91" s="16">
        <f t="shared" si="11"/>
        <v>-2385.9800000000005</v>
      </c>
      <c r="J91" s="66"/>
      <c r="K91" s="66"/>
      <c r="L91" s="66"/>
      <c r="M91" s="68"/>
    </row>
    <row r="92" spans="1:73" s="65" customFormat="1" x14ac:dyDescent="0.25">
      <c r="A92" s="69">
        <v>5002</v>
      </c>
      <c r="B92" s="57" t="s">
        <v>108</v>
      </c>
      <c r="C92" s="126">
        <v>820</v>
      </c>
      <c r="D92" s="126"/>
      <c r="E92" s="126">
        <f t="shared" ref="E92" si="16">D92-C92</f>
        <v>-820</v>
      </c>
      <c r="F92" s="179" t="e">
        <f t="shared" ref="F92" si="17">C92/D92</f>
        <v>#DIV/0!</v>
      </c>
      <c r="G92" s="140"/>
      <c r="H92" s="16">
        <v>670</v>
      </c>
      <c r="I92" s="16">
        <f t="shared" si="11"/>
        <v>-150</v>
      </c>
      <c r="J92" s="66"/>
      <c r="K92" s="66"/>
      <c r="L92" s="66"/>
      <c r="M92" s="68"/>
    </row>
    <row r="93" spans="1:73" s="65" customFormat="1" x14ac:dyDescent="0.25">
      <c r="A93" s="69">
        <v>5003</v>
      </c>
      <c r="B93" s="57" t="s">
        <v>109</v>
      </c>
      <c r="C93" s="126">
        <v>815.95</v>
      </c>
      <c r="D93" s="126"/>
      <c r="E93" s="126">
        <f t="shared" ref="E93" si="18">D93-C93</f>
        <v>-815.95</v>
      </c>
      <c r="F93" s="179" t="e">
        <f t="shared" ref="F93" si="19">C93/D93</f>
        <v>#DIV/0!</v>
      </c>
      <c r="G93" s="140"/>
      <c r="H93" s="16">
        <v>561.6</v>
      </c>
      <c r="I93" s="16">
        <f t="shared" si="11"/>
        <v>-254.35000000000002</v>
      </c>
      <c r="J93" s="66"/>
      <c r="K93" s="66"/>
      <c r="L93" s="66"/>
      <c r="M93" s="68"/>
    </row>
    <row r="94" spans="1:73" s="65" customFormat="1" x14ac:dyDescent="0.25">
      <c r="A94" s="69">
        <v>5004</v>
      </c>
      <c r="B94" s="57" t="s">
        <v>110</v>
      </c>
      <c r="C94" s="126">
        <v>101.53</v>
      </c>
      <c r="D94" s="126"/>
      <c r="E94" s="126">
        <f t="shared" ref="E94" si="20">D94-C94</f>
        <v>-101.53</v>
      </c>
      <c r="F94" s="179" t="e">
        <f t="shared" ref="F94" si="21">C94/D94</f>
        <v>#DIV/0!</v>
      </c>
      <c r="G94" s="140"/>
      <c r="H94" s="16">
        <v>101.53</v>
      </c>
      <c r="I94" s="16">
        <f t="shared" si="11"/>
        <v>0</v>
      </c>
      <c r="J94" s="66"/>
      <c r="K94" s="66"/>
      <c r="L94" s="66"/>
      <c r="M94" s="68"/>
    </row>
    <row r="95" spans="1:73" s="65" customFormat="1" x14ac:dyDescent="0.25">
      <c r="A95" s="69">
        <v>5005</v>
      </c>
      <c r="B95" s="57" t="s">
        <v>111</v>
      </c>
      <c r="C95" s="126">
        <v>699.33</v>
      </c>
      <c r="D95" s="126"/>
      <c r="E95" s="126">
        <f t="shared" ref="E95" si="22">D95-C95</f>
        <v>-699.33</v>
      </c>
      <c r="F95" s="179" t="e">
        <f t="shared" ref="F95" si="23">C95/D95</f>
        <v>#DIV/0!</v>
      </c>
      <c r="G95" s="140"/>
      <c r="H95" s="16">
        <v>646.28</v>
      </c>
      <c r="I95" s="16">
        <f t="shared" si="11"/>
        <v>-53.050000000000068</v>
      </c>
      <c r="J95" s="66"/>
      <c r="K95" s="66"/>
      <c r="L95" s="66"/>
      <c r="M95" s="93"/>
    </row>
    <row r="96" spans="1:73" s="65" customFormat="1" x14ac:dyDescent="0.25">
      <c r="A96" s="69">
        <v>5006</v>
      </c>
      <c r="B96" s="57" t="s">
        <v>112</v>
      </c>
      <c r="C96" s="126">
        <v>268.56</v>
      </c>
      <c r="D96" s="126"/>
      <c r="E96" s="126">
        <f t="shared" ref="E96" si="24">D96-C96</f>
        <v>-268.56</v>
      </c>
      <c r="F96" s="179" t="e">
        <f t="shared" si="15"/>
        <v>#DIV/0!</v>
      </c>
      <c r="G96" s="140"/>
      <c r="H96" s="16">
        <v>268.64999999999998</v>
      </c>
      <c r="I96" s="16">
        <f t="shared" si="11"/>
        <v>8.9999999999974989E-2</v>
      </c>
      <c r="J96" s="70"/>
      <c r="K96" s="70"/>
      <c r="L96" s="70"/>
      <c r="M96" s="71"/>
    </row>
    <row r="97" spans="1:73" s="65" customFormat="1" x14ac:dyDescent="0.25">
      <c r="A97" s="69">
        <v>5007</v>
      </c>
      <c r="B97" s="57" t="s">
        <v>39</v>
      </c>
      <c r="C97" s="126"/>
      <c r="D97" s="126">
        <v>250</v>
      </c>
      <c r="E97" s="126">
        <f>D97-C97</f>
        <v>250</v>
      </c>
      <c r="F97" s="179">
        <f>C97/D97</f>
        <v>0</v>
      </c>
      <c r="G97" s="140"/>
      <c r="H97" s="16"/>
      <c r="I97" s="16">
        <f t="shared" si="11"/>
        <v>0</v>
      </c>
      <c r="J97" s="78"/>
      <c r="K97" s="80"/>
      <c r="L97" s="80"/>
      <c r="M97" s="86"/>
    </row>
    <row r="98" spans="1:73" s="60" customFormat="1" x14ac:dyDescent="0.25">
      <c r="A98" s="111"/>
      <c r="B98" s="58" t="s">
        <v>16</v>
      </c>
      <c r="C98" s="198">
        <f>SUM(C91:C97)</f>
        <v>12280.150000000001</v>
      </c>
      <c r="D98" s="198">
        <f>SUM(D90:D96)</f>
        <v>3250</v>
      </c>
      <c r="E98" s="198">
        <f>D98-C98</f>
        <v>-9030.1500000000015</v>
      </c>
      <c r="F98" s="180">
        <f t="shared" si="15"/>
        <v>3.7785076923076928</v>
      </c>
      <c r="G98" s="140"/>
      <c r="H98" s="59">
        <f>SUM(H90:H97)</f>
        <v>9436.86</v>
      </c>
      <c r="I98" s="16">
        <f t="shared" si="11"/>
        <v>-2843.2900000000009</v>
      </c>
      <c r="J98" s="86"/>
      <c r="K98" s="86"/>
      <c r="L98" s="80"/>
      <c r="M98" s="86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</row>
    <row r="99" spans="1:73" s="65" customFormat="1" x14ac:dyDescent="0.25">
      <c r="A99" s="62"/>
      <c r="B99" s="63"/>
      <c r="C99" s="153"/>
      <c r="D99" s="153"/>
      <c r="E99" s="153"/>
      <c r="F99" s="179"/>
      <c r="G99" s="140"/>
      <c r="H99" s="145"/>
      <c r="I99" s="16">
        <f t="shared" si="11"/>
        <v>0</v>
      </c>
      <c r="J99" s="86"/>
      <c r="K99" s="86"/>
      <c r="L99" s="80"/>
      <c r="M99" s="86"/>
    </row>
    <row r="100" spans="1:73" s="65" customFormat="1" ht="18.75" x14ac:dyDescent="0.3">
      <c r="A100" s="62"/>
      <c r="B100" s="94" t="s">
        <v>93</v>
      </c>
      <c r="C100" s="153"/>
      <c r="D100" s="153"/>
      <c r="E100" s="153"/>
      <c r="F100" s="184"/>
      <c r="G100" s="140"/>
      <c r="H100" s="145"/>
      <c r="I100" s="16">
        <f t="shared" si="11"/>
        <v>0</v>
      </c>
      <c r="J100" s="71"/>
      <c r="K100" s="71"/>
      <c r="L100" s="95"/>
      <c r="M100" s="71"/>
    </row>
    <row r="101" spans="1:73" s="65" customFormat="1" ht="20.100000000000001" customHeight="1" x14ac:dyDescent="0.25">
      <c r="A101" s="96">
        <v>8000</v>
      </c>
      <c r="B101" s="97" t="s">
        <v>43</v>
      </c>
      <c r="C101" s="126">
        <v>850</v>
      </c>
      <c r="D101" s="153">
        <v>7500</v>
      </c>
      <c r="E101" s="153"/>
      <c r="F101" s="184"/>
      <c r="G101" s="140"/>
      <c r="H101" s="148">
        <v>916.67</v>
      </c>
      <c r="I101" s="16">
        <f t="shared" si="11"/>
        <v>66.669999999999959</v>
      </c>
      <c r="J101" s="98"/>
      <c r="K101" s="99"/>
      <c r="L101" s="99"/>
      <c r="M101" s="100"/>
    </row>
    <row r="102" spans="1:73" s="101" customFormat="1" ht="20.100000000000001" customHeight="1" x14ac:dyDescent="0.25">
      <c r="A102" s="96"/>
      <c r="B102" s="97" t="s">
        <v>95</v>
      </c>
      <c r="C102" s="153"/>
      <c r="D102" s="153"/>
      <c r="E102" s="153"/>
      <c r="F102" s="184"/>
      <c r="G102" s="149"/>
      <c r="H102" s="145"/>
      <c r="I102" s="16">
        <f t="shared" si="11"/>
        <v>0</v>
      </c>
      <c r="J102" s="68"/>
      <c r="K102" s="68"/>
      <c r="L102" s="68"/>
      <c r="M102" s="68"/>
      <c r="N102" s="68"/>
    </row>
    <row r="103" spans="1:73" s="113" customFormat="1" x14ac:dyDescent="0.25">
      <c r="A103" s="121"/>
      <c r="B103" s="112" t="s">
        <v>48</v>
      </c>
      <c r="C103" s="198">
        <f>SUM(C101:C102)</f>
        <v>850</v>
      </c>
      <c r="D103" s="198"/>
      <c r="E103" s="198">
        <f>SUM(E101:E102)</f>
        <v>0</v>
      </c>
      <c r="F103" s="185"/>
      <c r="G103" s="137"/>
      <c r="H103" s="112">
        <f>SUM(H101:H102)</f>
        <v>916.67</v>
      </c>
      <c r="I103" s="16">
        <f t="shared" si="11"/>
        <v>66.669999999999959</v>
      </c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</row>
    <row r="104" spans="1:73" s="56" customFormat="1" x14ac:dyDescent="0.25">
      <c r="A104" s="54"/>
      <c r="B104" s="64"/>
      <c r="C104" s="153"/>
      <c r="D104" s="153"/>
      <c r="E104" s="153"/>
      <c r="F104" s="186"/>
      <c r="G104" s="137"/>
      <c r="H104" s="22"/>
      <c r="I104" s="16">
        <f t="shared" si="11"/>
        <v>0</v>
      </c>
    </row>
    <row r="105" spans="1:73" s="56" customFormat="1" ht="18.75" x14ac:dyDescent="0.3">
      <c r="A105" s="102"/>
      <c r="B105" s="103" t="s">
        <v>47</v>
      </c>
      <c r="C105" s="126"/>
      <c r="D105" s="126"/>
      <c r="E105" s="126"/>
      <c r="F105" s="186"/>
      <c r="G105" s="137"/>
      <c r="H105" s="16"/>
      <c r="I105" s="16">
        <f t="shared" si="11"/>
        <v>0</v>
      </c>
    </row>
    <row r="106" spans="1:73" s="56" customFormat="1" x14ac:dyDescent="0.25">
      <c r="A106" s="54">
        <v>4000</v>
      </c>
      <c r="B106" s="55" t="s">
        <v>84</v>
      </c>
      <c r="C106" s="126">
        <v>225</v>
      </c>
      <c r="D106" s="126">
        <v>2000</v>
      </c>
      <c r="E106" s="126">
        <f>SUM(D106-C106)</f>
        <v>1775</v>
      </c>
      <c r="F106" s="186">
        <f>C106/D106-1</f>
        <v>-0.88749999999999996</v>
      </c>
      <c r="G106" s="137"/>
      <c r="H106" s="16"/>
      <c r="I106" s="16">
        <f t="shared" si="11"/>
        <v>-225</v>
      </c>
    </row>
    <row r="107" spans="1:73" s="113" customFormat="1" x14ac:dyDescent="0.25">
      <c r="A107" s="121"/>
      <c r="B107" s="112" t="s">
        <v>48</v>
      </c>
      <c r="C107" s="198">
        <f>SUM(C106)</f>
        <v>225</v>
      </c>
      <c r="D107" s="198">
        <v>2000</v>
      </c>
      <c r="E107" s="198">
        <f>SUM(E106:E106)</f>
        <v>1775</v>
      </c>
      <c r="F107" s="185"/>
      <c r="G107" s="137"/>
      <c r="H107" s="112">
        <f>SUM(H106:H106)</f>
        <v>0</v>
      </c>
      <c r="I107" s="16">
        <f t="shared" si="11"/>
        <v>-225</v>
      </c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</row>
    <row r="108" spans="1:73" s="56" customFormat="1" x14ac:dyDescent="0.25">
      <c r="A108" s="54"/>
      <c r="B108" s="64"/>
      <c r="C108" s="153"/>
      <c r="D108" s="153"/>
      <c r="E108" s="153"/>
      <c r="F108" s="186"/>
      <c r="G108" s="137"/>
      <c r="H108" s="22"/>
      <c r="I108" s="16">
        <f t="shared" si="11"/>
        <v>0</v>
      </c>
    </row>
    <row r="109" spans="1:73" s="118" customFormat="1" x14ac:dyDescent="0.25">
      <c r="A109" s="115"/>
      <c r="B109" s="116" t="s">
        <v>83</v>
      </c>
      <c r="C109" s="199">
        <f>SUM(C107,C103,C98,C87,C78,C67,C59,C52,C46)</f>
        <v>60646.909999999996</v>
      </c>
      <c r="D109" s="199">
        <f>D46+D52+D59+D67+D78+D87+D98</f>
        <v>43350</v>
      </c>
      <c r="E109" s="199">
        <f>C109-D109</f>
        <v>17296.909999999996</v>
      </c>
      <c r="F109" s="187">
        <f>C109/D109</f>
        <v>1.3990059976931948</v>
      </c>
      <c r="G109" s="137"/>
      <c r="H109" s="117">
        <f>SUM(H107,H103,H98,H87,H78,H67,H59,H52,H46)</f>
        <v>39501.75</v>
      </c>
      <c r="I109" s="16">
        <f t="shared" si="11"/>
        <v>-21145.159999999996</v>
      </c>
      <c r="J109" s="104"/>
      <c r="K109" s="104"/>
      <c r="L109" s="104"/>
      <c r="M109" s="104"/>
      <c r="N109" s="68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</row>
    <row r="110" spans="1:73" s="56" customFormat="1" x14ac:dyDescent="0.25">
      <c r="A110" s="62"/>
      <c r="B110" s="63"/>
      <c r="C110" s="153"/>
      <c r="D110" s="153"/>
      <c r="E110" s="153"/>
      <c r="F110" s="184"/>
      <c r="G110" s="137"/>
      <c r="H110" s="150"/>
      <c r="I110" s="16">
        <f t="shared" si="11"/>
        <v>0</v>
      </c>
      <c r="J110" s="104"/>
      <c r="K110" s="104"/>
      <c r="L110" s="104"/>
      <c r="M110" s="104"/>
      <c r="N110" s="68"/>
    </row>
    <row r="111" spans="1:73" s="56" customFormat="1" ht="18.75" x14ac:dyDescent="0.3">
      <c r="A111" s="72"/>
      <c r="B111" s="73" t="s">
        <v>54</v>
      </c>
      <c r="C111" s="126"/>
      <c r="D111" s="126"/>
      <c r="E111" s="126"/>
      <c r="F111" s="179"/>
      <c r="G111" s="137"/>
      <c r="H111" s="16"/>
      <c r="I111" s="16">
        <f t="shared" si="11"/>
        <v>0</v>
      </c>
      <c r="J111" s="80"/>
      <c r="K111" s="80"/>
      <c r="M111" s="80"/>
    </row>
    <row r="112" spans="1:73" s="56" customFormat="1" x14ac:dyDescent="0.25">
      <c r="A112" s="54">
        <v>614</v>
      </c>
      <c r="B112" s="55" t="s">
        <v>85</v>
      </c>
      <c r="C112" s="126">
        <v>2230.16</v>
      </c>
      <c r="D112" s="126">
        <v>250</v>
      </c>
      <c r="E112" s="126">
        <f>SUM(D112-C112)</f>
        <v>-1980.1599999999999</v>
      </c>
      <c r="F112" s="186">
        <f t="shared" ref="F112" si="25">C112/D112-1</f>
        <v>7.9206399999999988</v>
      </c>
      <c r="G112" s="137"/>
      <c r="H112" s="16">
        <v>2160.16</v>
      </c>
      <c r="I112" s="16">
        <f t="shared" si="11"/>
        <v>-70</v>
      </c>
      <c r="J112" s="66"/>
      <c r="K112" s="66"/>
      <c r="L112" s="66"/>
    </row>
    <row r="113" spans="1:73" s="56" customFormat="1" x14ac:dyDescent="0.25">
      <c r="A113" s="54">
        <v>615</v>
      </c>
      <c r="B113" s="55" t="s">
        <v>96</v>
      </c>
      <c r="C113" s="126">
        <v>306.89999999999998</v>
      </c>
      <c r="D113" s="126">
        <v>50</v>
      </c>
      <c r="E113" s="126">
        <f>SUM(D113-C113)</f>
        <v>-256.89999999999998</v>
      </c>
      <c r="F113" s="186"/>
      <c r="G113" s="137"/>
      <c r="H113" s="16">
        <v>338.88</v>
      </c>
      <c r="I113" s="16">
        <f t="shared" si="11"/>
        <v>31.980000000000018</v>
      </c>
      <c r="J113" s="79"/>
      <c r="K113" s="79"/>
      <c r="L113" s="79"/>
    </row>
    <row r="114" spans="1:73" s="65" customFormat="1" x14ac:dyDescent="0.25">
      <c r="A114" s="69">
        <v>905</v>
      </c>
      <c r="B114" s="57" t="s">
        <v>122</v>
      </c>
      <c r="C114" s="126">
        <v>70</v>
      </c>
      <c r="D114" s="126"/>
      <c r="E114" s="126"/>
      <c r="F114" s="179"/>
      <c r="G114" s="140"/>
      <c r="H114" s="16">
        <v>70</v>
      </c>
      <c r="I114" s="16">
        <f t="shared" si="11"/>
        <v>0</v>
      </c>
      <c r="J114" s="66"/>
      <c r="K114" s="66"/>
      <c r="M114" s="66"/>
    </row>
    <row r="115" spans="1:73" s="65" customFormat="1" x14ac:dyDescent="0.25">
      <c r="A115" s="69">
        <v>906</v>
      </c>
      <c r="B115" s="57" t="s">
        <v>121</v>
      </c>
      <c r="C115" s="126">
        <v>60</v>
      </c>
      <c r="D115" s="126"/>
      <c r="E115" s="126">
        <f>D115-C115</f>
        <v>-60</v>
      </c>
      <c r="F115" s="179" t="e">
        <f t="shared" ref="F115:F116" si="26">C115/D115</f>
        <v>#DIV/0!</v>
      </c>
      <c r="G115" s="140"/>
      <c r="H115" s="16">
        <v>60</v>
      </c>
      <c r="I115" s="16">
        <f t="shared" si="11"/>
        <v>0</v>
      </c>
      <c r="J115" s="66"/>
      <c r="K115" s="66"/>
      <c r="M115" s="66"/>
    </row>
    <row r="116" spans="1:73" s="65" customFormat="1" x14ac:dyDescent="0.25">
      <c r="A116" s="69">
        <v>907</v>
      </c>
      <c r="B116" s="57" t="s">
        <v>131</v>
      </c>
      <c r="C116" s="126">
        <v>2080</v>
      </c>
      <c r="D116" s="126"/>
      <c r="E116" s="126">
        <f>D116-C116</f>
        <v>-2080</v>
      </c>
      <c r="F116" s="179" t="e">
        <f t="shared" si="26"/>
        <v>#DIV/0!</v>
      </c>
      <c r="G116" s="140"/>
      <c r="H116" s="16"/>
      <c r="I116" s="16">
        <f t="shared" si="11"/>
        <v>-2080</v>
      </c>
      <c r="J116" s="66"/>
      <c r="K116" s="66"/>
      <c r="M116" s="66"/>
    </row>
    <row r="117" spans="1:73" s="65" customFormat="1" x14ac:dyDescent="0.25">
      <c r="A117" s="69">
        <v>908</v>
      </c>
      <c r="B117" s="57" t="s">
        <v>132</v>
      </c>
      <c r="C117" s="126">
        <v>70</v>
      </c>
      <c r="D117" s="126"/>
      <c r="E117" s="126">
        <f>D117-C117</f>
        <v>-70</v>
      </c>
      <c r="F117" s="179" t="e">
        <f t="shared" ref="F117:F118" si="27">C117/D117</f>
        <v>#DIV/0!</v>
      </c>
      <c r="G117" s="140"/>
      <c r="H117" s="16"/>
      <c r="I117" s="16">
        <f t="shared" si="11"/>
        <v>-70</v>
      </c>
      <c r="J117" s="66"/>
      <c r="K117" s="66"/>
      <c r="M117" s="66"/>
    </row>
    <row r="118" spans="1:73" s="113" customFormat="1" ht="21" customHeight="1" x14ac:dyDescent="0.25">
      <c r="A118" s="111"/>
      <c r="B118" s="58" t="s">
        <v>16</v>
      </c>
      <c r="C118" s="198">
        <f>SUM(C112:C117)</f>
        <v>4817.0599999999995</v>
      </c>
      <c r="D118" s="198">
        <f>SUM(D112:D117)</f>
        <v>300</v>
      </c>
      <c r="E118" s="198">
        <f>D118-C118</f>
        <v>-4517.0599999999995</v>
      </c>
      <c r="F118" s="180">
        <f t="shared" si="27"/>
        <v>16.056866666666664</v>
      </c>
      <c r="G118" s="137"/>
      <c r="H118" s="59">
        <f>SUM(H112:H115)</f>
        <v>2629.04</v>
      </c>
      <c r="I118" s="16">
        <f t="shared" si="11"/>
        <v>-2188.0199999999995</v>
      </c>
      <c r="J118" s="79"/>
      <c r="K118" s="79"/>
      <c r="L118" s="79"/>
      <c r="M118" s="81">
        <f>SUM(M111:M117)</f>
        <v>0</v>
      </c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</row>
    <row r="119" spans="1:73" s="56" customFormat="1" ht="21" customHeight="1" x14ac:dyDescent="0.25">
      <c r="A119" s="62"/>
      <c r="B119" s="63"/>
      <c r="C119" s="153"/>
      <c r="D119" s="153"/>
      <c r="E119" s="153"/>
      <c r="F119" s="179"/>
      <c r="G119" s="137"/>
      <c r="H119" s="145"/>
      <c r="I119" s="16">
        <f t="shared" si="11"/>
        <v>0</v>
      </c>
      <c r="J119" s="79"/>
      <c r="K119" s="79"/>
      <c r="L119" s="79"/>
      <c r="M119" s="81"/>
    </row>
    <row r="120" spans="1:73" s="67" customFormat="1" ht="20.100000000000001" customHeight="1" x14ac:dyDescent="0.3">
      <c r="A120" s="102"/>
      <c r="B120" s="103" t="s">
        <v>5</v>
      </c>
      <c r="C120" s="126"/>
      <c r="D120" s="126"/>
      <c r="E120" s="126"/>
      <c r="F120" s="186"/>
      <c r="G120" s="144"/>
      <c r="H120" s="16"/>
      <c r="I120" s="16">
        <f t="shared" si="11"/>
        <v>0</v>
      </c>
    </row>
    <row r="121" spans="1:73" s="67" customFormat="1" x14ac:dyDescent="0.25">
      <c r="A121" s="54">
        <v>900</v>
      </c>
      <c r="B121" s="55" t="s">
        <v>116</v>
      </c>
      <c r="C121" s="126">
        <v>1290</v>
      </c>
      <c r="D121" s="126">
        <v>3500</v>
      </c>
      <c r="E121" s="126">
        <f>SUM(D121-C121)</f>
        <v>2210</v>
      </c>
      <c r="F121" s="186">
        <f>C121/D121-1</f>
        <v>-0.63142857142857145</v>
      </c>
      <c r="G121" s="144"/>
      <c r="H121" s="16">
        <v>1290</v>
      </c>
      <c r="I121" s="16">
        <f t="shared" si="11"/>
        <v>0</v>
      </c>
    </row>
    <row r="122" spans="1:73" s="67" customFormat="1" x14ac:dyDescent="0.25">
      <c r="A122" s="54">
        <v>901</v>
      </c>
      <c r="B122" s="55" t="s">
        <v>32</v>
      </c>
      <c r="C122" s="126">
        <v>1965</v>
      </c>
      <c r="D122" s="126">
        <v>250</v>
      </c>
      <c r="E122" s="126">
        <f>SUM(D122-C122)</f>
        <v>-1715</v>
      </c>
      <c r="F122" s="186">
        <f t="shared" ref="F122:F124" si="28">C122/D122-1</f>
        <v>6.86</v>
      </c>
      <c r="G122" s="144"/>
      <c r="H122" s="16">
        <v>1965</v>
      </c>
      <c r="I122" s="16">
        <f t="shared" si="11"/>
        <v>0</v>
      </c>
      <c r="J122" s="66"/>
      <c r="K122" s="66"/>
      <c r="L122" s="55"/>
    </row>
    <row r="123" spans="1:73" s="67" customFormat="1" x14ac:dyDescent="0.25">
      <c r="A123" s="54">
        <v>902</v>
      </c>
      <c r="B123" s="55" t="s">
        <v>117</v>
      </c>
      <c r="C123" s="126">
        <v>1495.37</v>
      </c>
      <c r="D123" s="126"/>
      <c r="E123" s="126">
        <f>SUM(D123-C123)</f>
        <v>-1495.37</v>
      </c>
      <c r="F123" s="186" t="e">
        <f t="shared" si="28"/>
        <v>#DIV/0!</v>
      </c>
      <c r="G123" s="144"/>
      <c r="H123" s="16">
        <v>1495.37</v>
      </c>
      <c r="I123" s="16">
        <f t="shared" si="11"/>
        <v>0</v>
      </c>
      <c r="J123" s="66"/>
      <c r="K123" s="66"/>
      <c r="L123" s="66"/>
    </row>
    <row r="124" spans="1:73" s="61" customFormat="1" x14ac:dyDescent="0.25">
      <c r="A124" s="121"/>
      <c r="B124" s="112" t="s">
        <v>16</v>
      </c>
      <c r="C124" s="198">
        <f>SUM(C121:C123)</f>
        <v>4750.37</v>
      </c>
      <c r="D124" s="198">
        <f>SUM(D121:D123)</f>
        <v>3750</v>
      </c>
      <c r="E124" s="198">
        <f>SUM(D124-C124)</f>
        <v>-1000.3699999999999</v>
      </c>
      <c r="F124" s="188">
        <f t="shared" si="28"/>
        <v>0.2667653333333333</v>
      </c>
      <c r="G124" s="144"/>
      <c r="H124" s="112">
        <f>SUM(H121:H123)</f>
        <v>4750.37</v>
      </c>
      <c r="I124" s="16">
        <f t="shared" si="11"/>
        <v>0</v>
      </c>
      <c r="J124" s="66"/>
      <c r="K124" s="66"/>
      <c r="L124" s="66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</row>
    <row r="125" spans="1:73" s="67" customFormat="1" x14ac:dyDescent="0.25">
      <c r="A125" s="54"/>
      <c r="B125" s="64"/>
      <c r="C125" s="153"/>
      <c r="D125" s="153"/>
      <c r="E125" s="153"/>
      <c r="F125" s="189"/>
      <c r="G125" s="144"/>
      <c r="H125" s="22"/>
      <c r="I125" s="16">
        <f t="shared" si="11"/>
        <v>0</v>
      </c>
      <c r="J125" s="66"/>
      <c r="K125" s="66"/>
      <c r="L125" s="66"/>
    </row>
    <row r="126" spans="1:73" s="118" customFormat="1" x14ac:dyDescent="0.25">
      <c r="A126" s="122"/>
      <c r="B126" s="123" t="s">
        <v>55</v>
      </c>
      <c r="C126" s="124">
        <v>101559.52</v>
      </c>
      <c r="D126" s="124">
        <f>SUM(D124,D118,D109,D41)</f>
        <v>82735</v>
      </c>
      <c r="E126" s="124">
        <f>D126-C126</f>
        <v>-18824.520000000004</v>
      </c>
      <c r="F126" s="125">
        <f>C126/D126</f>
        <v>1.2275278902520095</v>
      </c>
      <c r="G126" s="137"/>
      <c r="H126" s="124">
        <f>SUM(H124,H118,H109,H41)</f>
        <v>79544.37</v>
      </c>
      <c r="I126" s="16">
        <f t="shared" si="11"/>
        <v>-22015.150000000009</v>
      </c>
      <c r="J126" s="66"/>
      <c r="K126" s="66"/>
      <c r="L126" s="66"/>
      <c r="M126" s="87"/>
      <c r="N126" s="68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</row>
    <row r="127" spans="1:73" s="56" customFormat="1" x14ac:dyDescent="0.25">
      <c r="A127" s="105"/>
      <c r="C127" s="203"/>
      <c r="D127" s="203"/>
      <c r="E127" s="203"/>
      <c r="F127" s="190"/>
      <c r="G127" s="137"/>
      <c r="H127" s="143"/>
      <c r="I127" s="143"/>
      <c r="J127" s="68"/>
      <c r="K127" s="68"/>
      <c r="L127" s="68"/>
      <c r="M127" s="76"/>
      <c r="N127" s="76"/>
    </row>
    <row r="128" spans="1:73" s="56" customFormat="1" x14ac:dyDescent="0.25">
      <c r="A128" s="105"/>
      <c r="B128" s="90"/>
      <c r="C128" s="203"/>
      <c r="D128" s="203"/>
      <c r="E128" s="203"/>
      <c r="F128" s="190"/>
      <c r="G128" s="137"/>
      <c r="H128" s="143"/>
      <c r="I128" s="143"/>
      <c r="J128" s="68"/>
      <c r="K128" s="68"/>
      <c r="L128" s="68"/>
    </row>
    <row r="129" spans="1:12" s="56" customFormat="1" x14ac:dyDescent="0.25">
      <c r="A129" s="105"/>
      <c r="B129" s="106"/>
      <c r="C129" s="203"/>
      <c r="D129" s="203"/>
      <c r="E129" s="203"/>
      <c r="F129" s="190"/>
      <c r="G129" s="137"/>
      <c r="H129" s="143"/>
      <c r="I129" s="143"/>
      <c r="J129" s="68"/>
      <c r="K129" s="68"/>
      <c r="L129" s="68"/>
    </row>
    <row r="130" spans="1:12" s="56" customFormat="1" x14ac:dyDescent="0.25">
      <c r="A130" s="105"/>
      <c r="B130" s="107"/>
      <c r="C130" s="203"/>
      <c r="D130" s="203"/>
      <c r="E130" s="203"/>
      <c r="F130" s="190"/>
      <c r="G130" s="137"/>
      <c r="H130" s="143"/>
      <c r="I130" s="143"/>
      <c r="J130" s="68"/>
      <c r="K130" s="68"/>
      <c r="L130" s="68"/>
    </row>
    <row r="131" spans="1:12" s="56" customFormat="1" x14ac:dyDescent="0.25">
      <c r="A131" s="105"/>
      <c r="B131" s="107"/>
      <c r="C131" s="203"/>
      <c r="D131" s="203"/>
      <c r="E131" s="203"/>
      <c r="F131" s="190"/>
      <c r="G131" s="137"/>
      <c r="H131" s="143"/>
      <c r="I131" s="143"/>
      <c r="J131" s="68"/>
      <c r="K131" s="68"/>
      <c r="L131" s="68"/>
    </row>
    <row r="132" spans="1:12" s="56" customFormat="1" x14ac:dyDescent="0.25">
      <c r="A132" s="105"/>
      <c r="B132" s="108"/>
      <c r="C132" s="203"/>
      <c r="D132" s="203"/>
      <c r="E132" s="203"/>
      <c r="F132" s="190"/>
      <c r="G132" s="137"/>
      <c r="H132" s="143"/>
      <c r="I132" s="143"/>
      <c r="J132" s="68"/>
      <c r="K132" s="68"/>
      <c r="L132" s="68"/>
    </row>
    <row r="133" spans="1:12" s="56" customFormat="1" x14ac:dyDescent="0.25">
      <c r="A133" s="105"/>
      <c r="B133" s="109"/>
      <c r="C133" s="203"/>
      <c r="D133" s="203"/>
      <c r="E133" s="203"/>
      <c r="F133" s="190"/>
      <c r="G133" s="137"/>
      <c r="H133" s="143"/>
      <c r="I133" s="143"/>
      <c r="J133" s="68"/>
      <c r="K133" s="68"/>
      <c r="L133" s="68"/>
    </row>
    <row r="134" spans="1:12" s="56" customFormat="1" x14ac:dyDescent="0.25">
      <c r="A134" s="105"/>
      <c r="B134" s="110"/>
      <c r="C134" s="203"/>
      <c r="D134" s="203"/>
      <c r="E134" s="203"/>
      <c r="F134" s="190"/>
      <c r="G134" s="137"/>
      <c r="H134" s="143"/>
      <c r="I134" s="143"/>
      <c r="J134" s="68"/>
      <c r="K134" s="68"/>
      <c r="L134" s="68"/>
    </row>
    <row r="135" spans="1:12" s="56" customFormat="1" x14ac:dyDescent="0.25">
      <c r="A135" s="105"/>
      <c r="C135" s="203"/>
      <c r="D135" s="203"/>
      <c r="E135" s="203"/>
      <c r="F135" s="190"/>
      <c r="G135" s="137"/>
      <c r="H135" s="143"/>
      <c r="I135" s="143"/>
    </row>
    <row r="136" spans="1:12" x14ac:dyDescent="0.25">
      <c r="H136" s="143"/>
      <c r="I136" s="143"/>
    </row>
    <row r="137" spans="1:12" x14ac:dyDescent="0.25">
      <c r="H137" s="143"/>
      <c r="I137" s="143"/>
    </row>
  </sheetData>
  <mergeCells count="3">
    <mergeCell ref="A1:F1"/>
    <mergeCell ref="A2:F2"/>
    <mergeCell ref="E4:F4"/>
  </mergeCells>
  <phoneticPr fontId="25" type="noConversion"/>
  <conditionalFormatting sqref="I1:I126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39000000000000007" right="0.39000000000000007" top="0.21999999999999997" bottom="0.21999999999999997" header="0.5" footer="0.5"/>
  <pageSetup paperSize="9" scale="51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Overhead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Amanda</cp:lastModifiedBy>
  <cp:lastPrinted>2018-11-13T12:13:53Z</cp:lastPrinted>
  <dcterms:created xsi:type="dcterms:W3CDTF">2018-04-16T12:57:04Z</dcterms:created>
  <dcterms:modified xsi:type="dcterms:W3CDTF">2021-01-27T19:27:42Z</dcterms:modified>
</cp:coreProperties>
</file>