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iona Hensher\Documents\"/>
    </mc:Choice>
  </mc:AlternateContent>
  <xr:revisionPtr revIDLastSave="0" documentId="13_ncr:1_{2BADB89B-5D0C-478D-A7EE-8E0E33A1D2C2}" xr6:coauthVersionLast="41" xr6:coauthVersionMax="41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Income" sheetId="2" r:id="rId1"/>
    <sheet name="Overhead" sheetId="3" r:id="rId2"/>
    <sheet name="Other" sheetId="4" r:id="rId3"/>
    <sheet name="Summary" sheetId="1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F30" i="1"/>
  <c r="H86" i="3"/>
  <c r="C9" i="1"/>
  <c r="C11" i="1"/>
  <c r="C18" i="1"/>
  <c r="C27" i="1"/>
  <c r="C35" i="1"/>
  <c r="C37" i="1"/>
  <c r="C44" i="1"/>
  <c r="C42" i="1"/>
  <c r="C39" i="1"/>
  <c r="C10" i="3"/>
  <c r="C33" i="3"/>
  <c r="C38" i="3"/>
  <c r="C68" i="3"/>
  <c r="C77" i="3"/>
  <c r="C61" i="3"/>
  <c r="C43" i="3"/>
  <c r="C86" i="3"/>
  <c r="C87" i="3"/>
  <c r="F87" i="3"/>
  <c r="F86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1" i="3"/>
  <c r="F33" i="3"/>
  <c r="F35" i="3"/>
  <c r="F36" i="3"/>
  <c r="F37" i="3"/>
  <c r="F38" i="3"/>
  <c r="F40" i="3"/>
  <c r="F41" i="3"/>
  <c r="F42" i="3"/>
  <c r="F43" i="3"/>
  <c r="F45" i="3"/>
  <c r="F47" i="3"/>
  <c r="F49" i="3"/>
  <c r="F50" i="3"/>
  <c r="F51" i="3"/>
  <c r="F52" i="3"/>
  <c r="F53" i="3"/>
  <c r="F56" i="3"/>
  <c r="F57" i="3"/>
  <c r="F58" i="3"/>
  <c r="F60" i="3"/>
  <c r="F61" i="3"/>
  <c r="F63" i="3"/>
  <c r="F64" i="3"/>
  <c r="F65" i="3"/>
  <c r="F66" i="3"/>
  <c r="F67" i="3"/>
  <c r="F68" i="3"/>
  <c r="F70" i="3"/>
  <c r="F71" i="3"/>
  <c r="F72" i="3"/>
  <c r="F73" i="3"/>
  <c r="F74" i="3"/>
  <c r="F75" i="3"/>
  <c r="F76" i="3"/>
  <c r="F77" i="3"/>
  <c r="F79" i="3"/>
  <c r="F80" i="3"/>
  <c r="F81" i="3"/>
  <c r="F82" i="3"/>
  <c r="F7" i="3"/>
  <c r="F8" i="3"/>
  <c r="F9" i="3"/>
  <c r="F10" i="3"/>
  <c r="E18" i="4"/>
  <c r="E19" i="4"/>
  <c r="D19" i="4"/>
  <c r="E12" i="4"/>
  <c r="E14" i="4"/>
  <c r="C14" i="4"/>
  <c r="C19" i="4"/>
  <c r="C21" i="4"/>
  <c r="D21" i="4"/>
  <c r="E21" i="4"/>
  <c r="E80" i="3"/>
  <c r="E81" i="3"/>
  <c r="E79" i="3"/>
  <c r="E71" i="3"/>
  <c r="E72" i="3"/>
  <c r="E73" i="3"/>
  <c r="E74" i="3"/>
  <c r="E75" i="3"/>
  <c r="E76" i="3"/>
  <c r="E70" i="3"/>
  <c r="E64" i="3"/>
  <c r="E65" i="3"/>
  <c r="E66" i="3"/>
  <c r="E67" i="3"/>
  <c r="E63" i="3"/>
  <c r="E57" i="3"/>
  <c r="E58" i="3"/>
  <c r="E59" i="3"/>
  <c r="E60" i="3"/>
  <c r="E56" i="3"/>
  <c r="E50" i="3"/>
  <c r="E51" i="3"/>
  <c r="E52" i="3"/>
  <c r="E49" i="3"/>
  <c r="E45" i="3"/>
  <c r="E41" i="3"/>
  <c r="E42" i="3"/>
  <c r="E40" i="3"/>
  <c r="E36" i="3"/>
  <c r="E35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17" i="3"/>
  <c r="E13" i="3"/>
  <c r="E14" i="3"/>
  <c r="E12" i="3"/>
  <c r="E7" i="3"/>
  <c r="E8" i="3"/>
  <c r="E9" i="3"/>
  <c r="E6" i="3"/>
  <c r="F6" i="3"/>
  <c r="E10" i="3"/>
  <c r="E15" i="3"/>
  <c r="E33" i="3"/>
  <c r="E37" i="3"/>
  <c r="E38" i="3"/>
  <c r="E43" i="3"/>
  <c r="E47" i="3"/>
  <c r="E53" i="3"/>
  <c r="E61" i="3"/>
  <c r="E68" i="3"/>
  <c r="E77" i="3"/>
  <c r="E82" i="3"/>
  <c r="E87" i="3"/>
  <c r="C46" i="1"/>
  <c r="E12" i="2"/>
  <c r="E10" i="2"/>
  <c r="E17" i="2"/>
  <c r="E6" i="2"/>
  <c r="E7" i="2"/>
  <c r="E8" i="2"/>
  <c r="E9" i="2"/>
  <c r="E11" i="2"/>
  <c r="E13" i="2"/>
  <c r="E14" i="2"/>
  <c r="C15" i="2"/>
  <c r="E15" i="2"/>
  <c r="G17" i="2"/>
  <c r="G15" i="2"/>
  <c r="G82" i="3"/>
  <c r="G77" i="3"/>
  <c r="G68" i="3"/>
  <c r="G61" i="3"/>
  <c r="G43" i="3"/>
  <c r="G33" i="3"/>
  <c r="G10" i="3"/>
  <c r="G87" i="3"/>
  <c r="H38" i="3"/>
  <c r="G21" i="4"/>
  <c r="G19" i="4"/>
  <c r="G14" i="4"/>
  <c r="G9" i="4"/>
  <c r="H10" i="3"/>
  <c r="H33" i="3"/>
  <c r="H87" i="3"/>
  <c r="H37" i="3"/>
  <c r="H15" i="3"/>
  <c r="H43" i="3"/>
  <c r="H53" i="3"/>
  <c r="H61" i="3"/>
  <c r="H68" i="3"/>
  <c r="H77" i="3"/>
  <c r="H82" i="3"/>
  <c r="D15" i="2"/>
  <c r="D33" i="1"/>
  <c r="C47" i="3"/>
  <c r="C53" i="3"/>
  <c r="C82" i="3"/>
  <c r="D43" i="3"/>
  <c r="D47" i="3"/>
  <c r="D53" i="3"/>
  <c r="D61" i="3"/>
  <c r="D68" i="3"/>
  <c r="D77" i="3"/>
  <c r="D82" i="3"/>
  <c r="D10" i="3"/>
  <c r="D15" i="3"/>
  <c r="D33" i="3"/>
  <c r="D37" i="3"/>
  <c r="C15" i="3"/>
  <c r="C37" i="3"/>
  <c r="D27" i="1"/>
  <c r="F16" i="1"/>
  <c r="F20" i="1"/>
  <c r="E21" i="1"/>
  <c r="F24" i="1"/>
  <c r="F25" i="1"/>
  <c r="D7" i="1"/>
  <c r="D8" i="1"/>
  <c r="E8" i="1"/>
  <c r="E32" i="1"/>
  <c r="E24" i="1"/>
  <c r="E20" i="1"/>
  <c r="E6" i="1"/>
  <c r="E10" i="1"/>
  <c r="D17" i="2"/>
  <c r="C17" i="2"/>
  <c r="F6" i="4"/>
  <c r="F21" i="1"/>
  <c r="F6" i="1"/>
  <c r="C9" i="4"/>
  <c r="D9" i="4"/>
  <c r="F9" i="4"/>
  <c r="F17" i="4"/>
  <c r="F12" i="4"/>
  <c r="F8" i="4"/>
  <c r="F7" i="4"/>
  <c r="E5" i="2"/>
  <c r="E13" i="4"/>
  <c r="E8" i="4"/>
  <c r="E7" i="4"/>
  <c r="E6" i="4"/>
  <c r="E17" i="4"/>
  <c r="D9" i="1"/>
  <c r="D48" i="1"/>
  <c r="D86" i="3"/>
  <c r="D38" i="3"/>
  <c r="F21" i="4"/>
  <c r="E9" i="4"/>
  <c r="F22" i="1"/>
  <c r="E22" i="1"/>
  <c r="F26" i="1"/>
  <c r="E26" i="1"/>
  <c r="E7" i="1"/>
  <c r="E9" i="1"/>
  <c r="E30" i="1"/>
  <c r="E25" i="1"/>
  <c r="E16" i="1"/>
  <c r="D87" i="3"/>
  <c r="D11" i="1"/>
  <c r="F11" i="1"/>
  <c r="E86" i="3"/>
  <c r="E27" i="1"/>
  <c r="F27" i="1"/>
  <c r="C48" i="1"/>
  <c r="F17" i="1"/>
  <c r="E17" i="1"/>
  <c r="E14" i="1"/>
  <c r="F14" i="1"/>
  <c r="E23" i="1"/>
  <c r="F23" i="1"/>
  <c r="D18" i="1"/>
  <c r="E15" i="1"/>
  <c r="F15" i="1"/>
  <c r="E29" i="1"/>
  <c r="F29" i="1"/>
  <c r="E11" i="1"/>
  <c r="D47" i="1"/>
  <c r="D35" i="1"/>
  <c r="D50" i="1"/>
  <c r="D49" i="1"/>
  <c r="D46" i="1"/>
  <c r="C50" i="1"/>
  <c r="E18" i="1"/>
  <c r="C47" i="1"/>
  <c r="F18" i="1"/>
  <c r="C49" i="1"/>
  <c r="E33" i="1"/>
  <c r="F33" i="1"/>
  <c r="C51" i="1"/>
  <c r="F35" i="1"/>
  <c r="E35" i="1"/>
  <c r="E37" i="1"/>
  <c r="D51" i="1"/>
  <c r="D37" i="1"/>
  <c r="F37" i="1"/>
</calcChain>
</file>

<file path=xl/sharedStrings.xml><?xml version="1.0" encoding="utf-8"?>
<sst xmlns="http://schemas.openxmlformats.org/spreadsheetml/2006/main" count="201" uniqueCount="144">
  <si>
    <t xml:space="preserve">Code </t>
  </si>
  <si>
    <t>Description</t>
  </si>
  <si>
    <t>Budget</t>
  </si>
  <si>
    <t>Recommendations</t>
  </si>
  <si>
    <t>Precept</t>
  </si>
  <si>
    <t>Grants</t>
  </si>
  <si>
    <t>Sevenoaks District Council</t>
  </si>
  <si>
    <t>Evans Cycle</t>
  </si>
  <si>
    <t>Misc</t>
  </si>
  <si>
    <t>Hall hire</t>
  </si>
  <si>
    <t>Puppy school</t>
  </si>
  <si>
    <t>Dance School</t>
  </si>
  <si>
    <t>Income</t>
  </si>
  <si>
    <t>Other costs</t>
  </si>
  <si>
    <t>Overhead costs</t>
  </si>
  <si>
    <t>Clerk &amp; RFO Expenses</t>
  </si>
  <si>
    <t>Clerks &amp; RFO Salary</t>
  </si>
  <si>
    <t>Clerk &amp; RFO Tax &amp; NI</t>
  </si>
  <si>
    <t>Travel Expenses</t>
  </si>
  <si>
    <t>Totals</t>
  </si>
  <si>
    <t>Members  Expenses</t>
  </si>
  <si>
    <t>Election Expenses</t>
  </si>
  <si>
    <t xml:space="preserve">Totals </t>
  </si>
  <si>
    <t>Insurance Main Policy</t>
  </si>
  <si>
    <t>Postage &amp; Delivery</t>
  </si>
  <si>
    <t>Printing</t>
  </si>
  <si>
    <t>Photocopying</t>
  </si>
  <si>
    <t>Telephone</t>
  </si>
  <si>
    <t>Equipment Software</t>
  </si>
  <si>
    <t>Training</t>
  </si>
  <si>
    <t>Aviation Group Clerk</t>
  </si>
  <si>
    <t>Village Plans</t>
  </si>
  <si>
    <t>Website Development</t>
  </si>
  <si>
    <t>Street Lighting</t>
  </si>
  <si>
    <t>Energy Cost</t>
  </si>
  <si>
    <t>Maintenance Cost</t>
  </si>
  <si>
    <t>Repairs</t>
  </si>
  <si>
    <t>Stubbs Wood</t>
  </si>
  <si>
    <t>Running Cost</t>
  </si>
  <si>
    <t>Dog Bin</t>
  </si>
  <si>
    <t>Annual grants</t>
  </si>
  <si>
    <t>Church grant</t>
  </si>
  <si>
    <t>Miscellaneous Grant</t>
  </si>
  <si>
    <t>Highways</t>
  </si>
  <si>
    <t>Bus shelters</t>
  </si>
  <si>
    <t>Village signs</t>
  </si>
  <si>
    <t>Notice boards</t>
  </si>
  <si>
    <t>Grass cutting - Sundridge</t>
  </si>
  <si>
    <t>Grass cutting - Ide Hill</t>
  </si>
  <si>
    <t>Tree Work</t>
  </si>
  <si>
    <t>Hedges</t>
  </si>
  <si>
    <t>Contingency</t>
  </si>
  <si>
    <t xml:space="preserve">Dog bins </t>
  </si>
  <si>
    <t>Sundridge Village Hall</t>
  </si>
  <si>
    <t>Cleaning</t>
  </si>
  <si>
    <t>Maintenance</t>
  </si>
  <si>
    <t>Energy</t>
  </si>
  <si>
    <t>Water</t>
  </si>
  <si>
    <t>Insurance</t>
  </si>
  <si>
    <t>Play Areas</t>
  </si>
  <si>
    <t>Dog Bins</t>
  </si>
  <si>
    <t>Total</t>
  </si>
  <si>
    <t>Ide Hill car Park</t>
  </si>
  <si>
    <t>Ide Hill Conveniences</t>
  </si>
  <si>
    <t>Professional Services</t>
  </si>
  <si>
    <t>Legal</t>
  </si>
  <si>
    <t>Ground Maintenance</t>
  </si>
  <si>
    <t xml:space="preserve">Energy </t>
  </si>
  <si>
    <t>Miscellaneous</t>
  </si>
  <si>
    <t>Retirement Gratuity</t>
  </si>
  <si>
    <t>under Code 2005</t>
  </si>
  <si>
    <t>Total Overhead</t>
  </si>
  <si>
    <t>Sundridge Recreation &amp; Pavilion</t>
  </si>
  <si>
    <t>Insurance Sundridge Rec</t>
  </si>
  <si>
    <t>Subscriptions</t>
  </si>
  <si>
    <t>Hire of Village Ide Hill hall</t>
  </si>
  <si>
    <t>under code 7002</t>
  </si>
  <si>
    <t>Payroll and Auditor</t>
  </si>
  <si>
    <t>Pavilion Maintenance</t>
  </si>
  <si>
    <t>Total Other Costs</t>
  </si>
  <si>
    <t>Total Income</t>
  </si>
  <si>
    <t>Administration Costs</t>
  </si>
  <si>
    <t>Overview of Income and Expenditures</t>
  </si>
  <si>
    <t>Members Expenses</t>
  </si>
  <si>
    <t>Grounds' Maintenance</t>
  </si>
  <si>
    <t>Ide Hill Car Park &amp; Conveniences</t>
  </si>
  <si>
    <t>Sub-total</t>
  </si>
  <si>
    <t>Other Costs:</t>
  </si>
  <si>
    <t>Overhead:</t>
  </si>
  <si>
    <t>Operating Balance (Surplus/Loss)</t>
  </si>
  <si>
    <t>Adjusted Operating Balance</t>
  </si>
  <si>
    <t>Other</t>
  </si>
  <si>
    <t>Total Expenditures</t>
  </si>
  <si>
    <t>Simple Statistics:</t>
  </si>
  <si>
    <t>Actual</t>
  </si>
  <si>
    <t xml:space="preserve">Actual vs Budget           </t>
  </si>
  <si>
    <t>VAT</t>
  </si>
  <si>
    <t>Expenses</t>
  </si>
  <si>
    <t>Asset costs:</t>
  </si>
  <si>
    <t>Playground areas</t>
  </si>
  <si>
    <t>Sub-total - Overhead</t>
  </si>
  <si>
    <t>Sub-total - Assets</t>
  </si>
  <si>
    <t>Sub-total - Other</t>
  </si>
  <si>
    <t>Total Costs as % of Total Income</t>
  </si>
  <si>
    <t>TOTAL OVERHEAD COSTS</t>
  </si>
  <si>
    <t>TOTAL ASSET COSTS</t>
  </si>
  <si>
    <t>Playground, incl, maintenance &amp; inspection</t>
  </si>
  <si>
    <t>Sundridge &amp; Ide Hill Budget for 2018/19</t>
  </si>
  <si>
    <t>Christmas festivities</t>
  </si>
  <si>
    <t>Recreation Ground</t>
  </si>
  <si>
    <t>Bank Accounts</t>
  </si>
  <si>
    <t xml:space="preserve">Eliza charity Account </t>
  </si>
  <si>
    <t>closed</t>
  </si>
  <si>
    <t>Current Account</t>
  </si>
  <si>
    <t>Closed</t>
  </si>
  <si>
    <t>Stationery</t>
  </si>
  <si>
    <t>Sundridge Recreation Account</t>
  </si>
  <si>
    <t>Misc. Contingency</t>
  </si>
  <si>
    <t>Chairman's Allowance</t>
  </si>
  <si>
    <t>Change to members expenses</t>
  </si>
  <si>
    <t>Bowsers Meadow</t>
  </si>
  <si>
    <t>18-19 Budget was £81820.00</t>
  </si>
  <si>
    <t>Members Allowance/Expenses</t>
  </si>
  <si>
    <t>Sevenoaks District Council/CiL</t>
  </si>
  <si>
    <t>believe this is coming out next year</t>
  </si>
  <si>
    <t>Just estimated as should only be small amounts unless repairs needed</t>
  </si>
  <si>
    <t>Others (grants, Playground,Misc)</t>
  </si>
  <si>
    <t>Recommendations 19/20</t>
  </si>
  <si>
    <t>Estimated expenditure for the remaining year 18/19</t>
  </si>
  <si>
    <t>CiL</t>
  </si>
  <si>
    <t>Income  less Overheads</t>
  </si>
  <si>
    <t>Total estimated Budget</t>
  </si>
  <si>
    <t xml:space="preserve">Overhead as % of Income </t>
  </si>
  <si>
    <t xml:space="preserve">Asset costs as % of Income </t>
  </si>
  <si>
    <t>Income  less O'heads &amp; Asset</t>
  </si>
  <si>
    <t>All costs as % of Income</t>
  </si>
  <si>
    <t>19-20 Budget recommendation is £89835</t>
  </si>
  <si>
    <t>Increase of £8015</t>
  </si>
  <si>
    <t>Annual Parish Meeting</t>
  </si>
  <si>
    <t>Recommendations 2019/20</t>
  </si>
  <si>
    <t>Bowers meadow</t>
  </si>
  <si>
    <t xml:space="preserve">Updated to the February Payments </t>
  </si>
  <si>
    <t>Estimated expenditure Mar</t>
  </si>
  <si>
    <t>Vat repayment claiming for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</si>
</sst>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%"/>
  </numFmts>
  <fonts count="3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2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0" borderId="0" xfId="0" applyFont="1"/>
    <xf numFmtId="0" fontId="11" fillId="2" borderId="1" xfId="0" applyFont="1" applyFill="1" applyBorder="1"/>
    <xf numFmtId="0" fontId="11" fillId="0" borderId="0" xfId="0" applyFont="1"/>
    <xf numFmtId="164" fontId="10" fillId="2" borderId="0" xfId="0" applyNumberFormat="1" applyFont="1" applyFill="1"/>
    <xf numFmtId="44" fontId="11" fillId="2" borderId="1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7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11" fillId="2" borderId="0" xfId="0" applyNumberFormat="1" applyFont="1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1" fillId="2" borderId="4" xfId="0" applyFont="1" applyFill="1" applyBorder="1" applyAlignment="1">
      <alignment wrapText="1"/>
    </xf>
    <xf numFmtId="164" fontId="10" fillId="0" borderId="0" xfId="0" applyNumberFormat="1" applyFont="1"/>
    <xf numFmtId="3" fontId="0" fillId="2" borderId="0" xfId="0" applyNumberFormat="1" applyFill="1" applyAlignment="1">
      <alignment horizontal="center"/>
    </xf>
    <xf numFmtId="0" fontId="0" fillId="2" borderId="3" xfId="0" applyFill="1" applyBorder="1"/>
    <xf numFmtId="0" fontId="19" fillId="2" borderId="0" xfId="0" applyFont="1" applyFill="1" applyAlignment="1">
      <alignment horizontal="center"/>
    </xf>
    <xf numFmtId="164" fontId="19" fillId="2" borderId="0" xfId="0" applyNumberFormat="1" applyFont="1" applyFill="1"/>
    <xf numFmtId="10" fontId="19" fillId="2" borderId="0" xfId="0" applyNumberFormat="1" applyFont="1" applyFill="1" applyAlignment="1">
      <alignment horizontal="center"/>
    </xf>
    <xf numFmtId="164" fontId="0" fillId="2" borderId="2" xfId="0" applyNumberFormat="1" applyFill="1" applyBorder="1"/>
    <xf numFmtId="0" fontId="0" fillId="2" borderId="2" xfId="0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0" fontId="8" fillId="2" borderId="3" xfId="0" applyFont="1" applyFill="1" applyBorder="1"/>
    <xf numFmtId="164" fontId="19" fillId="2" borderId="2" xfId="0" applyNumberFormat="1" applyFont="1" applyFill="1" applyBorder="1"/>
    <xf numFmtId="10" fontId="22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5" fontId="22" fillId="2" borderId="0" xfId="0" applyNumberFormat="1" applyFont="1" applyFill="1" applyAlignment="1">
      <alignment horizontal="center"/>
    </xf>
    <xf numFmtId="165" fontId="22" fillId="0" borderId="0" xfId="0" applyNumberFormat="1" applyFont="1" applyAlignment="1">
      <alignment horizontal="center"/>
    </xf>
    <xf numFmtId="3" fontId="23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4" fillId="2" borderId="0" xfId="0" applyFont="1" applyFill="1"/>
    <xf numFmtId="0" fontId="24" fillId="2" borderId="2" xfId="0" applyFont="1" applyFill="1" applyBorder="1"/>
    <xf numFmtId="0" fontId="20" fillId="4" borderId="6" xfId="0" applyFont="1" applyFill="1" applyBorder="1"/>
    <xf numFmtId="164" fontId="20" fillId="4" borderId="6" xfId="0" applyNumberFormat="1" applyFont="1" applyFill="1" applyBorder="1"/>
    <xf numFmtId="0" fontId="20" fillId="4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wrapText="1"/>
    </xf>
    <xf numFmtId="164" fontId="0" fillId="2" borderId="3" xfId="0" applyNumberFormat="1" applyFill="1" applyBorder="1"/>
    <xf numFmtId="165" fontId="22" fillId="2" borderId="5" xfId="0" applyNumberFormat="1" applyFont="1" applyFill="1" applyBorder="1" applyAlignment="1">
      <alignment horizontal="center"/>
    </xf>
    <xf numFmtId="165" fontId="21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left"/>
    </xf>
    <xf numFmtId="3" fontId="25" fillId="2" borderId="0" xfId="0" applyNumberFormat="1" applyFont="1" applyFill="1" applyAlignment="1">
      <alignment horizontal="left"/>
    </xf>
    <xf numFmtId="3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5" fontId="22" fillId="2" borderId="1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164" fontId="8" fillId="4" borderId="6" xfId="0" applyNumberFormat="1" applyFont="1" applyFill="1" applyBorder="1"/>
    <xf numFmtId="10" fontId="13" fillId="4" borderId="6" xfId="0" applyNumberFormat="1" applyFont="1" applyFill="1" applyBorder="1" applyAlignment="1">
      <alignment horizontal="center"/>
    </xf>
    <xf numFmtId="0" fontId="20" fillId="4" borderId="7" xfId="0" applyFont="1" applyFill="1" applyBorder="1"/>
    <xf numFmtId="0" fontId="24" fillId="2" borderId="0" xfId="0" applyFont="1" applyFill="1" applyAlignment="1">
      <alignment horizontal="center"/>
    </xf>
    <xf numFmtId="164" fontId="24" fillId="2" borderId="0" xfId="0" applyNumberFormat="1" applyFont="1" applyFill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164" fontId="24" fillId="2" borderId="1" xfId="0" applyNumberFormat="1" applyFont="1" applyFill="1" applyBorder="1"/>
    <xf numFmtId="10" fontId="19" fillId="2" borderId="1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23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0" fillId="4" borderId="7" xfId="0" applyFill="1" applyBorder="1"/>
    <xf numFmtId="0" fontId="8" fillId="4" borderId="6" xfId="0" applyFont="1" applyFill="1" applyBorder="1"/>
    <xf numFmtId="0" fontId="20" fillId="0" borderId="0" xfId="0" applyFont="1"/>
    <xf numFmtId="0" fontId="8" fillId="2" borderId="2" xfId="0" applyFont="1" applyFill="1" applyBorder="1"/>
    <xf numFmtId="164" fontId="8" fillId="2" borderId="2" xfId="0" applyNumberFormat="1" applyFont="1" applyFill="1" applyBorder="1"/>
    <xf numFmtId="165" fontId="0" fillId="2" borderId="0" xfId="0" applyNumberFormat="1" applyFill="1"/>
    <xf numFmtId="164" fontId="8" fillId="2" borderId="3" xfId="0" applyNumberFormat="1" applyFont="1" applyFill="1" applyBorder="1"/>
    <xf numFmtId="0" fontId="0" fillId="0" borderId="0" xfId="0" applyAlignment="1">
      <alignment vertical="center"/>
    </xf>
    <xf numFmtId="0" fontId="8" fillId="3" borderId="0" xfId="0" applyFont="1" applyFill="1"/>
    <xf numFmtId="164" fontId="8" fillId="3" borderId="0" xfId="0" applyNumberFormat="1" applyFont="1" applyFill="1"/>
    <xf numFmtId="165" fontId="27" fillId="4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65" fontId="10" fillId="2" borderId="0" xfId="0" applyNumberFormat="1" applyFont="1" applyFill="1"/>
    <xf numFmtId="165" fontId="10" fillId="2" borderId="5" xfId="0" applyNumberFormat="1" applyFont="1" applyFill="1" applyBorder="1"/>
    <xf numFmtId="165" fontId="10" fillId="3" borderId="0" xfId="0" applyNumberFormat="1" applyFont="1" applyFill="1"/>
    <xf numFmtId="165" fontId="10" fillId="2" borderId="1" xfId="0" applyNumberFormat="1" applyFont="1" applyFill="1" applyBorder="1"/>
    <xf numFmtId="165" fontId="12" fillId="4" borderId="6" xfId="0" applyNumberFormat="1" applyFont="1" applyFill="1" applyBorder="1"/>
    <xf numFmtId="165" fontId="10" fillId="4" borderId="6" xfId="0" applyNumberFormat="1" applyFont="1" applyFill="1" applyBorder="1"/>
    <xf numFmtId="165" fontId="10" fillId="0" borderId="0" xfId="0" applyNumberFormat="1" applyFont="1"/>
    <xf numFmtId="165" fontId="20" fillId="4" borderId="6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4" fontId="24" fillId="2" borderId="2" xfId="0" applyNumberFormat="1" applyFont="1" applyFill="1" applyBorder="1"/>
    <xf numFmtId="10" fontId="19" fillId="2" borderId="5" xfId="0" applyNumberFormat="1" applyFont="1" applyFill="1" applyBorder="1" applyAlignment="1">
      <alignment horizontal="center"/>
    </xf>
    <xf numFmtId="0" fontId="29" fillId="2" borderId="0" xfId="0" applyFont="1" applyFill="1"/>
    <xf numFmtId="164" fontId="29" fillId="2" borderId="0" xfId="0" applyNumberFormat="1" applyFont="1" applyFill="1"/>
    <xf numFmtId="10" fontId="30" fillId="2" borderId="0" xfId="0" applyNumberFormat="1" applyFont="1" applyFill="1" applyAlignment="1">
      <alignment horizontal="center"/>
    </xf>
    <xf numFmtId="165" fontId="11" fillId="2" borderId="0" xfId="0" applyNumberFormat="1" applyFont="1" applyFill="1"/>
    <xf numFmtId="165" fontId="11" fillId="3" borderId="0" xfId="0" applyNumberFormat="1" applyFont="1" applyFill="1"/>
    <xf numFmtId="0" fontId="20" fillId="2" borderId="0" xfId="0" applyFont="1" applyFill="1"/>
    <xf numFmtId="0" fontId="25" fillId="2" borderId="0" xfId="0" applyFont="1" applyFill="1"/>
    <xf numFmtId="165" fontId="10" fillId="2" borderId="10" xfId="0" applyNumberFormat="1" applyFont="1" applyFill="1" applyBorder="1"/>
    <xf numFmtId="165" fontId="0" fillId="2" borderId="2" xfId="0" applyNumberFormat="1" applyFill="1" applyBorder="1"/>
    <xf numFmtId="165" fontId="8" fillId="2" borderId="0" xfId="0" applyNumberFormat="1" applyFont="1" applyFill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8" fillId="3" borderId="0" xfId="0" applyFont="1" applyFill="1" applyAlignment="1">
      <alignment horizontal="center"/>
    </xf>
    <xf numFmtId="164" fontId="11" fillId="3" borderId="0" xfId="0" applyNumberFormat="1" applyFont="1" applyFill="1"/>
    <xf numFmtId="10" fontId="21" fillId="3" borderId="0" xfId="0" applyNumberFormat="1" applyFont="1" applyFill="1" applyAlignment="1">
      <alignment horizontal="center"/>
    </xf>
    <xf numFmtId="8" fontId="0" fillId="0" borderId="0" xfId="0" applyNumberFormat="1"/>
    <xf numFmtId="14" fontId="0" fillId="0" borderId="0" xfId="0" applyNumberFormat="1"/>
    <xf numFmtId="0" fontId="7" fillId="0" borderId="0" xfId="0" applyFont="1"/>
    <xf numFmtId="0" fontId="6" fillId="0" borderId="0" xfId="0" applyFont="1"/>
    <xf numFmtId="0" fontId="5" fillId="0" borderId="0" xfId="0" applyFont="1"/>
    <xf numFmtId="164" fontId="17" fillId="2" borderId="0" xfId="0" applyNumberFormat="1" applyFont="1" applyFill="1" applyAlignment="1">
      <alignment horizontal="center"/>
    </xf>
    <xf numFmtId="0" fontId="4" fillId="0" borderId="0" xfId="0" applyFont="1"/>
    <xf numFmtId="164" fontId="0" fillId="2" borderId="3" xfId="0" applyNumberFormat="1" applyFill="1" applyBorder="1" applyAlignment="1">
      <alignment wrapText="1"/>
    </xf>
    <xf numFmtId="164" fontId="19" fillId="2" borderId="3" xfId="0" applyNumberFormat="1" applyFont="1" applyFill="1" applyBorder="1"/>
    <xf numFmtId="10" fontId="2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" fillId="0" borderId="0" xfId="0" applyFont="1" applyAlignment="1">
      <alignment horizontal="center"/>
    </xf>
    <xf numFmtId="164" fontId="11" fillId="0" borderId="0" xfId="0" applyNumberFormat="1" applyFont="1"/>
    <xf numFmtId="164" fontId="8" fillId="0" borderId="0" xfId="0" applyNumberFormat="1" applyFont="1"/>
    <xf numFmtId="0" fontId="2" fillId="0" borderId="0" xfId="0" applyFont="1"/>
    <xf numFmtId="164" fontId="11" fillId="0" borderId="0" xfId="0" applyNumberFormat="1" applyFont="1" applyAlignment="1">
      <alignment wrapText="1"/>
    </xf>
    <xf numFmtId="164" fontId="17" fillId="2" borderId="0" xfId="0" applyNumberFormat="1" applyFont="1" applyFill="1" applyAlignment="1">
      <alignment horizontal="left"/>
    </xf>
    <xf numFmtId="164" fontId="11" fillId="2" borderId="4" xfId="0" applyNumberFormat="1" applyFont="1" applyFill="1" applyBorder="1" applyAlignment="1">
      <alignment horizontal="left" wrapText="1"/>
    </xf>
    <xf numFmtId="164" fontId="24" fillId="2" borderId="3" xfId="0" applyNumberFormat="1" applyFont="1" applyFill="1" applyBorder="1" applyAlignment="1">
      <alignment horizontal="left"/>
    </xf>
    <xf numFmtId="164" fontId="24" fillId="2" borderId="4" xfId="0" applyNumberFormat="1" applyFont="1" applyFill="1" applyBorder="1" applyAlignment="1">
      <alignment horizontal="left"/>
    </xf>
    <xf numFmtId="164" fontId="20" fillId="4" borderId="7" xfId="0" applyNumberFormat="1" applyFont="1" applyFill="1" applyBorder="1" applyAlignment="1">
      <alignment horizontal="left"/>
    </xf>
    <xf numFmtId="164" fontId="10" fillId="2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2" fillId="2" borderId="0" xfId="0" applyNumberFormat="1" applyFont="1" applyFill="1"/>
    <xf numFmtId="14" fontId="32" fillId="0" borderId="0" xfId="0" applyNumberFormat="1" applyFont="1"/>
    <xf numFmtId="164" fontId="0" fillId="2" borderId="3" xfId="0" applyNumberFormat="1" applyFill="1" applyBorder="1" applyAlignment="1">
      <alignment horizontal="left"/>
    </xf>
    <xf numFmtId="164" fontId="32" fillId="2" borderId="3" xfId="0" applyNumberFormat="1" applyFon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32" fillId="4" borderId="7" xfId="0" applyNumberFormat="1" applyFont="1" applyFill="1" applyBorder="1" applyAlignment="1">
      <alignment horizontal="left"/>
    </xf>
    <xf numFmtId="164" fontId="0" fillId="2" borderId="0" xfId="0" applyNumberFormat="1" applyFill="1" applyAlignment="1">
      <alignment horizontal="left"/>
    </xf>
    <xf numFmtId="0" fontId="1" fillId="0" borderId="0" xfId="0" applyFont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4" fontId="28" fillId="5" borderId="1" xfId="0" applyNumberFormat="1" applyFont="1" applyFill="1" applyBorder="1" applyAlignment="1">
      <alignment horizontal="right"/>
    </xf>
    <xf numFmtId="164" fontId="28" fillId="5" borderId="9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zoomScale="90" zoomScaleNormal="90" zoomScalePageLayoutView="125" workbookViewId="0">
      <selection activeCell="C11" sqref="C11"/>
    </sheetView>
  </sheetViews>
  <sheetFormatPr defaultColWidth="11" defaultRowHeight="15.75" x14ac:dyDescent="0.25"/>
  <cols>
    <col min="1" max="1" width="8.625" style="10" customWidth="1"/>
    <col min="2" max="2" width="26" customWidth="1"/>
    <col min="3" max="3" width="16.875" customWidth="1"/>
    <col min="4" max="5" width="13.875" customWidth="1"/>
    <col min="6" max="6" width="11.625" style="3" customWidth="1"/>
    <col min="7" max="7" width="50.375" style="139" customWidth="1"/>
  </cols>
  <sheetData>
    <row r="1" spans="1:8" ht="23.25" x14ac:dyDescent="0.35">
      <c r="A1" s="148" t="s">
        <v>107</v>
      </c>
      <c r="B1" s="148"/>
      <c r="C1" s="148"/>
      <c r="D1" s="148"/>
      <c r="E1" s="148"/>
      <c r="F1" s="148"/>
      <c r="G1" s="148"/>
    </row>
    <row r="2" spans="1:8" ht="24.95" customHeight="1" x14ac:dyDescent="0.35">
      <c r="A2" s="149" t="s">
        <v>12</v>
      </c>
      <c r="B2" s="149"/>
      <c r="C2" s="149"/>
      <c r="D2" s="149"/>
      <c r="E2" s="149"/>
      <c r="F2" s="149"/>
      <c r="G2" s="149"/>
    </row>
    <row r="3" spans="1:8" ht="15" customHeight="1" x14ac:dyDescent="0.35">
      <c r="A3" s="12"/>
      <c r="B3" s="12"/>
      <c r="C3" s="12"/>
      <c r="D3" s="12"/>
      <c r="E3" s="12"/>
      <c r="F3" s="12"/>
      <c r="G3" s="132"/>
    </row>
    <row r="4" spans="1:8" ht="16.5" thickBot="1" x14ac:dyDescent="0.3">
      <c r="A4" s="13" t="s">
        <v>0</v>
      </c>
      <c r="B4" s="4" t="s">
        <v>1</v>
      </c>
      <c r="C4" s="19" t="s">
        <v>94</v>
      </c>
      <c r="D4" s="7" t="s">
        <v>2</v>
      </c>
      <c r="E4" s="150" t="s">
        <v>95</v>
      </c>
      <c r="F4" s="151"/>
      <c r="G4" s="133" t="s">
        <v>139</v>
      </c>
    </row>
    <row r="5" spans="1:8" ht="20.100000000000001" customHeight="1" x14ac:dyDescent="0.25">
      <c r="A5" s="64">
        <v>100</v>
      </c>
      <c r="B5" s="45" t="s">
        <v>4</v>
      </c>
      <c r="C5" s="65">
        <v>62000</v>
      </c>
      <c r="D5" s="65">
        <v>62000</v>
      </c>
      <c r="E5" s="65">
        <f>D5-C5</f>
        <v>0</v>
      </c>
      <c r="F5" s="31"/>
      <c r="G5" s="134">
        <v>63000</v>
      </c>
    </row>
    <row r="6" spans="1:8" x14ac:dyDescent="0.25">
      <c r="A6" s="64">
        <v>101</v>
      </c>
      <c r="B6" s="45" t="s">
        <v>5</v>
      </c>
      <c r="C6" s="65"/>
      <c r="D6" s="65"/>
      <c r="E6" s="65">
        <f t="shared" ref="E6:E15" si="0">D6-C6</f>
        <v>0</v>
      </c>
      <c r="F6" s="31"/>
      <c r="G6" s="134"/>
    </row>
    <row r="7" spans="1:8" x14ac:dyDescent="0.25">
      <c r="A7" s="64">
        <v>103</v>
      </c>
      <c r="B7" s="45" t="s">
        <v>123</v>
      </c>
      <c r="C7" s="65">
        <v>7565.91</v>
      </c>
      <c r="D7" s="65"/>
      <c r="E7" s="65">
        <f t="shared" si="0"/>
        <v>-7565.91</v>
      </c>
      <c r="F7" s="31"/>
      <c r="G7" s="134">
        <v>4000</v>
      </c>
      <c r="H7" t="s">
        <v>129</v>
      </c>
    </row>
    <row r="8" spans="1:8" x14ac:dyDescent="0.25">
      <c r="A8" s="64">
        <v>104</v>
      </c>
      <c r="B8" s="45" t="s">
        <v>7</v>
      </c>
      <c r="C8" s="65">
        <v>80</v>
      </c>
      <c r="D8" s="65"/>
      <c r="E8" s="65">
        <f t="shared" si="0"/>
        <v>-80</v>
      </c>
      <c r="F8" s="31"/>
      <c r="G8" s="134">
        <v>100</v>
      </c>
    </row>
    <row r="9" spans="1:8" x14ac:dyDescent="0.25">
      <c r="A9" s="64">
        <v>105</v>
      </c>
      <c r="B9" s="45" t="s">
        <v>8</v>
      </c>
      <c r="C9" s="65">
        <v>1739.7</v>
      </c>
      <c r="D9" s="65"/>
      <c r="E9" s="65">
        <f t="shared" si="0"/>
        <v>-1739.7</v>
      </c>
      <c r="F9" s="31"/>
      <c r="G9" s="134"/>
    </row>
    <row r="10" spans="1:8" x14ac:dyDescent="0.25">
      <c r="A10" s="64">
        <v>1000</v>
      </c>
      <c r="B10" s="45" t="s">
        <v>9</v>
      </c>
      <c r="C10" s="65">
        <v>776.5</v>
      </c>
      <c r="D10" s="65">
        <v>1000</v>
      </c>
      <c r="E10" s="65">
        <f t="shared" si="0"/>
        <v>223.5</v>
      </c>
      <c r="F10" s="31"/>
      <c r="G10" s="134">
        <v>500</v>
      </c>
    </row>
    <row r="11" spans="1:8" x14ac:dyDescent="0.25">
      <c r="A11" s="64">
        <v>1001</v>
      </c>
      <c r="B11" s="45" t="s">
        <v>10</v>
      </c>
      <c r="C11" s="65">
        <v>853.5</v>
      </c>
      <c r="D11" s="65">
        <v>2000</v>
      </c>
      <c r="E11" s="65">
        <f t="shared" si="0"/>
        <v>1146.5</v>
      </c>
      <c r="F11" s="31"/>
      <c r="G11" s="134">
        <v>1500</v>
      </c>
    </row>
    <row r="12" spans="1:8" x14ac:dyDescent="0.25">
      <c r="A12" s="64">
        <v>1002</v>
      </c>
      <c r="B12" s="45" t="s">
        <v>11</v>
      </c>
      <c r="C12" s="65">
        <v>2760.1</v>
      </c>
      <c r="D12" s="65">
        <v>2500</v>
      </c>
      <c r="E12" s="65">
        <f t="shared" si="0"/>
        <v>-260.09999999999991</v>
      </c>
      <c r="F12" s="31"/>
      <c r="G12" s="134">
        <v>2500</v>
      </c>
    </row>
    <row r="13" spans="1:8" x14ac:dyDescent="0.25">
      <c r="A13" s="64">
        <v>1006</v>
      </c>
      <c r="B13" s="45" t="s">
        <v>109</v>
      </c>
      <c r="C13" s="65">
        <v>3400</v>
      </c>
      <c r="D13" s="65">
        <v>3500</v>
      </c>
      <c r="E13" s="65">
        <f t="shared" si="0"/>
        <v>100</v>
      </c>
      <c r="F13" s="31"/>
      <c r="G13" s="134">
        <v>3500</v>
      </c>
    </row>
    <row r="14" spans="1:8" x14ac:dyDescent="0.25">
      <c r="A14" s="94">
        <v>106</v>
      </c>
      <c r="B14" s="46" t="s">
        <v>96</v>
      </c>
      <c r="C14" s="95">
        <v>8317.26</v>
      </c>
      <c r="D14" s="95"/>
      <c r="E14" s="65">
        <f t="shared" si="0"/>
        <v>-8317.26</v>
      </c>
      <c r="F14" s="96"/>
      <c r="G14" s="134"/>
    </row>
    <row r="15" spans="1:8" ht="20.100000000000001" customHeight="1" x14ac:dyDescent="0.25">
      <c r="A15" s="64"/>
      <c r="B15" s="97" t="s">
        <v>86</v>
      </c>
      <c r="C15" s="98">
        <f>SUM(C5:C14)</f>
        <v>87492.97</v>
      </c>
      <c r="D15" s="98">
        <f>SUM(D5:D14)</f>
        <v>71000</v>
      </c>
      <c r="E15" s="65">
        <f t="shared" si="0"/>
        <v>-16492.97</v>
      </c>
      <c r="F15" s="99"/>
      <c r="G15" s="134">
        <f>SUM(G5:G14)</f>
        <v>75100</v>
      </c>
    </row>
    <row r="16" spans="1:8" ht="20.100000000000001" customHeight="1" thickBot="1" x14ac:dyDescent="0.3">
      <c r="A16" s="66">
        <v>1005</v>
      </c>
      <c r="B16" s="67"/>
      <c r="C16" s="68"/>
      <c r="D16" s="68"/>
      <c r="E16" s="68"/>
      <c r="F16" s="69"/>
      <c r="G16" s="135"/>
    </row>
    <row r="17" spans="1:7" ht="20.100000000000001" customHeight="1" thickBot="1" x14ac:dyDescent="0.3">
      <c r="A17" s="49"/>
      <c r="B17" s="47" t="s">
        <v>80</v>
      </c>
      <c r="C17" s="48">
        <f>C15+C16</f>
        <v>87492.97</v>
      </c>
      <c r="D17" s="48">
        <f>D15+D16</f>
        <v>71000</v>
      </c>
      <c r="E17" s="48">
        <f>SUM(E5:E14)</f>
        <v>-16492.97</v>
      </c>
      <c r="F17" s="62"/>
      <c r="G17" s="136">
        <f>SUM(G5:G14)</f>
        <v>75100</v>
      </c>
    </row>
    <row r="18" spans="1:7" x14ac:dyDescent="0.25">
      <c r="A18" s="8"/>
      <c r="B18" s="2"/>
      <c r="C18" s="6"/>
      <c r="D18" s="6"/>
      <c r="E18" s="6"/>
      <c r="F18" s="8"/>
      <c r="G18" s="137"/>
    </row>
    <row r="19" spans="1:7" x14ac:dyDescent="0.25">
      <c r="A19" s="8"/>
      <c r="B19" s="2"/>
      <c r="C19" s="2"/>
      <c r="D19" s="2"/>
      <c r="E19" s="6"/>
      <c r="F19" s="8"/>
      <c r="G19" s="137"/>
    </row>
    <row r="20" spans="1:7" x14ac:dyDescent="0.25">
      <c r="A20" s="8"/>
      <c r="B20" s="2"/>
      <c r="C20" s="2"/>
      <c r="D20" s="2"/>
      <c r="E20" s="6"/>
      <c r="F20" s="8"/>
      <c r="G20" s="137"/>
    </row>
    <row r="21" spans="1:7" x14ac:dyDescent="0.25">
      <c r="A21" s="8"/>
      <c r="B21" s="2"/>
      <c r="C21" s="2"/>
      <c r="D21" s="2"/>
      <c r="E21" s="6"/>
      <c r="F21" s="8"/>
      <c r="G21" s="137"/>
    </row>
    <row r="22" spans="1:7" x14ac:dyDescent="0.25">
      <c r="A22" s="8"/>
      <c r="B22" s="2"/>
      <c r="C22" s="2"/>
      <c r="D22" s="2"/>
      <c r="E22" s="2"/>
      <c r="F22" s="8"/>
      <c r="G22" s="137"/>
    </row>
    <row r="23" spans="1:7" x14ac:dyDescent="0.25">
      <c r="A23" s="8"/>
      <c r="B23" s="2"/>
      <c r="C23" s="2"/>
      <c r="D23" s="2"/>
      <c r="E23" s="2"/>
      <c r="F23" s="8"/>
      <c r="G23" s="137"/>
    </row>
    <row r="24" spans="1:7" x14ac:dyDescent="0.25">
      <c r="A24" s="8"/>
      <c r="B24" s="2"/>
      <c r="C24" s="2"/>
      <c r="D24" s="2"/>
      <c r="E24" s="2"/>
      <c r="F24" s="8"/>
      <c r="G24" s="137"/>
    </row>
    <row r="25" spans="1:7" x14ac:dyDescent="0.25">
      <c r="A25" s="8"/>
      <c r="B25" s="2"/>
      <c r="C25" s="2"/>
      <c r="D25" s="2"/>
      <c r="E25" s="2"/>
      <c r="F25" s="8"/>
      <c r="G25" s="137"/>
    </row>
    <row r="26" spans="1:7" x14ac:dyDescent="0.25">
      <c r="A26" s="8"/>
      <c r="B26" s="2"/>
      <c r="C26" s="2"/>
      <c r="D26" s="2"/>
      <c r="E26" s="2"/>
      <c r="F26" s="8"/>
      <c r="G26" s="137"/>
    </row>
    <row r="27" spans="1:7" x14ac:dyDescent="0.25">
      <c r="A27" s="8"/>
      <c r="B27" s="2"/>
      <c r="C27" s="2"/>
      <c r="D27" s="2"/>
      <c r="E27" s="2"/>
      <c r="F27" s="8"/>
      <c r="G27" s="137"/>
    </row>
    <row r="28" spans="1:7" x14ac:dyDescent="0.25">
      <c r="A28" s="8"/>
      <c r="B28" s="2"/>
      <c r="C28" s="2"/>
      <c r="D28" s="2"/>
      <c r="E28" s="2"/>
      <c r="F28" s="8"/>
      <c r="G28" s="137"/>
    </row>
    <row r="29" spans="1:7" x14ac:dyDescent="0.25">
      <c r="A29" s="8"/>
      <c r="B29" s="2"/>
      <c r="C29" s="2"/>
      <c r="D29" s="2"/>
      <c r="E29" s="2"/>
      <c r="F29" s="8"/>
      <c r="G29" s="137"/>
    </row>
    <row r="30" spans="1:7" x14ac:dyDescent="0.25">
      <c r="A30" s="8"/>
      <c r="B30" s="2"/>
      <c r="C30" s="2"/>
      <c r="D30" s="2"/>
      <c r="E30" s="2"/>
      <c r="F30" s="8"/>
      <c r="G30" s="137"/>
    </row>
    <row r="31" spans="1:7" x14ac:dyDescent="0.25">
      <c r="A31" s="8"/>
      <c r="B31" s="2"/>
      <c r="C31" s="2"/>
      <c r="D31" s="2"/>
      <c r="E31" s="2"/>
      <c r="F31" s="8"/>
      <c r="G31" s="137"/>
    </row>
    <row r="32" spans="1:7" x14ac:dyDescent="0.25">
      <c r="A32" s="8"/>
      <c r="B32" s="2"/>
      <c r="C32" s="2"/>
      <c r="D32" s="2"/>
      <c r="E32" s="2"/>
      <c r="F32" s="8"/>
      <c r="G32" s="137"/>
    </row>
    <row r="33" spans="1:7" x14ac:dyDescent="0.25">
      <c r="A33" s="8"/>
      <c r="B33" s="2"/>
      <c r="C33" s="2"/>
      <c r="D33" s="2"/>
      <c r="E33" s="2"/>
      <c r="F33" s="8"/>
      <c r="G33" s="137"/>
    </row>
    <row r="34" spans="1:7" x14ac:dyDescent="0.25">
      <c r="A34" s="8"/>
      <c r="B34" s="2"/>
      <c r="C34" s="2"/>
      <c r="D34" s="2"/>
      <c r="E34" s="2"/>
      <c r="F34" s="8"/>
      <c r="G34" s="137"/>
    </row>
    <row r="35" spans="1:7" x14ac:dyDescent="0.25">
      <c r="A35" s="8"/>
      <c r="B35" s="2"/>
      <c r="C35" s="2"/>
      <c r="D35" s="2"/>
      <c r="E35" s="2"/>
      <c r="F35" s="8"/>
      <c r="G35" s="137"/>
    </row>
    <row r="36" spans="1:7" x14ac:dyDescent="0.25">
      <c r="A36" s="8"/>
      <c r="B36" s="2"/>
      <c r="C36" s="2"/>
      <c r="D36" s="2"/>
      <c r="E36" s="2"/>
      <c r="F36" s="8"/>
      <c r="G36" s="137"/>
    </row>
    <row r="37" spans="1:7" x14ac:dyDescent="0.25">
      <c r="A37" s="8"/>
      <c r="B37" s="2"/>
      <c r="C37" s="2"/>
      <c r="D37" s="2"/>
      <c r="E37" s="2"/>
      <c r="F37" s="8"/>
      <c r="G37" s="137"/>
    </row>
    <row r="38" spans="1:7" x14ac:dyDescent="0.25">
      <c r="A38" s="8"/>
      <c r="B38" s="2"/>
      <c r="C38" s="2"/>
      <c r="D38" s="2"/>
      <c r="E38" s="2"/>
      <c r="F38" s="8"/>
      <c r="G38" s="137"/>
    </row>
    <row r="39" spans="1:7" x14ac:dyDescent="0.25">
      <c r="A39" s="8"/>
      <c r="B39" s="2"/>
      <c r="C39" s="2"/>
      <c r="D39" s="2"/>
      <c r="E39" s="2"/>
      <c r="F39" s="8"/>
      <c r="G39" s="137"/>
    </row>
    <row r="40" spans="1:7" x14ac:dyDescent="0.25">
      <c r="A40" s="9"/>
      <c r="B40" s="3"/>
      <c r="C40" s="3"/>
      <c r="D40" s="3"/>
      <c r="E40" s="3"/>
      <c r="F40" s="9"/>
      <c r="G40" s="138"/>
    </row>
  </sheetData>
  <mergeCells count="3">
    <mergeCell ref="A1:G1"/>
    <mergeCell ref="A2:G2"/>
    <mergeCell ref="E4:F4"/>
  </mergeCells>
  <phoneticPr fontId="26" type="noConversion"/>
  <pageMargins left="0.39370078740157483" right="0.39370078740157483" top="1.37" bottom="1" header="0.39000000000000007" footer="0.5"/>
  <pageSetup paperSize="9" scale="63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5"/>
  <sheetViews>
    <sheetView topLeftCell="A55" zoomScale="115" zoomScaleNormal="115" zoomScalePageLayoutView="125" workbookViewId="0">
      <selection activeCell="C65" sqref="C65"/>
    </sheetView>
  </sheetViews>
  <sheetFormatPr defaultColWidth="8.875" defaultRowHeight="15" x14ac:dyDescent="0.25"/>
  <cols>
    <col min="1" max="1" width="8.625" style="9" customWidth="1"/>
    <col min="2" max="2" width="26" style="3" customWidth="1"/>
    <col min="3" max="3" width="12.625" style="26" customWidth="1"/>
    <col min="4" max="5" width="13.875" style="26" customWidth="1"/>
    <col min="6" max="6" width="11.625" style="40" customWidth="1"/>
    <col min="7" max="7" width="10.625" style="26" customWidth="1"/>
    <col min="8" max="8" width="17.125" style="26" customWidth="1"/>
    <col min="9" max="9" width="8.875" style="3"/>
    <col min="10" max="10" width="10.625" style="26" customWidth="1"/>
    <col min="11" max="16384" width="8.875" style="3"/>
  </cols>
  <sheetData>
    <row r="1" spans="1:10" ht="23.25" x14ac:dyDescent="0.35">
      <c r="A1" s="148" t="s">
        <v>107</v>
      </c>
      <c r="B1" s="148"/>
      <c r="C1" s="148"/>
      <c r="D1" s="148"/>
      <c r="E1" s="148"/>
      <c r="F1" s="148"/>
      <c r="G1" s="148"/>
      <c r="H1" s="148"/>
    </row>
    <row r="2" spans="1:10" ht="24.95" customHeight="1" x14ac:dyDescent="0.35">
      <c r="A2" s="149" t="s">
        <v>14</v>
      </c>
      <c r="B2" s="149"/>
      <c r="C2" s="149"/>
      <c r="D2" s="149"/>
      <c r="E2" s="149"/>
      <c r="F2" s="149"/>
      <c r="G2" s="149"/>
      <c r="H2" s="149"/>
    </row>
    <row r="3" spans="1:10" ht="15" customHeight="1" x14ac:dyDescent="0.35">
      <c r="A3" s="12"/>
      <c r="B3" s="12"/>
      <c r="C3" s="12"/>
      <c r="D3" s="12"/>
      <c r="E3" s="12"/>
      <c r="F3" s="12"/>
      <c r="H3" s="120"/>
    </row>
    <row r="4" spans="1:10" s="5" customFormat="1" ht="75.75" thickBot="1" x14ac:dyDescent="0.3">
      <c r="A4" s="13" t="s">
        <v>0</v>
      </c>
      <c r="B4" s="4" t="s">
        <v>1</v>
      </c>
      <c r="C4" s="19" t="s">
        <v>94</v>
      </c>
      <c r="D4" s="19" t="s">
        <v>2</v>
      </c>
      <c r="E4" s="150" t="s">
        <v>95</v>
      </c>
      <c r="F4" s="151"/>
      <c r="G4" s="131" t="s">
        <v>128</v>
      </c>
      <c r="H4" s="51" t="s">
        <v>127</v>
      </c>
      <c r="J4" s="131"/>
    </row>
    <row r="5" spans="1:10" ht="20.100000000000001" customHeight="1" x14ac:dyDescent="0.3">
      <c r="A5" s="15"/>
      <c r="B5" s="55" t="s">
        <v>15</v>
      </c>
      <c r="C5" s="21"/>
      <c r="D5" s="21"/>
      <c r="E5" s="21"/>
      <c r="F5" s="39"/>
      <c r="H5" s="52"/>
    </row>
    <row r="6" spans="1:10" ht="15.75" x14ac:dyDescent="0.25">
      <c r="A6" s="14">
        <v>400</v>
      </c>
      <c r="B6" s="1" t="s">
        <v>16</v>
      </c>
      <c r="C6" s="21">
        <v>11400.07</v>
      </c>
      <c r="D6" s="21">
        <v>14500</v>
      </c>
      <c r="E6" s="21">
        <f>D6-C6</f>
        <v>3099.9300000000003</v>
      </c>
      <c r="F6" s="39">
        <f>C6/D6</f>
        <v>0.78621172413793106</v>
      </c>
      <c r="G6" s="26">
        <v>3200</v>
      </c>
      <c r="H6" s="52">
        <v>15000</v>
      </c>
    </row>
    <row r="7" spans="1:10" ht="15.75" x14ac:dyDescent="0.25">
      <c r="A7" s="14">
        <v>401</v>
      </c>
      <c r="B7" s="1" t="s">
        <v>17</v>
      </c>
      <c r="C7" s="21">
        <v>3300.06</v>
      </c>
      <c r="D7" s="21">
        <v>1500</v>
      </c>
      <c r="E7" s="21">
        <f t="shared" ref="E7:E9" si="0">D7-C7</f>
        <v>-1800.06</v>
      </c>
      <c r="F7" s="39">
        <f t="shared" ref="F7:F70" si="1">C7/D7</f>
        <v>2.20004</v>
      </c>
      <c r="G7" s="26">
        <v>1200</v>
      </c>
      <c r="H7" s="52">
        <v>2500</v>
      </c>
    </row>
    <row r="8" spans="1:10" ht="15.75" x14ac:dyDescent="0.25">
      <c r="A8" s="14">
        <v>402</v>
      </c>
      <c r="B8" s="1" t="s">
        <v>69</v>
      </c>
      <c r="C8" s="21"/>
      <c r="D8" s="21">
        <v>600</v>
      </c>
      <c r="E8" s="21">
        <f t="shared" si="0"/>
        <v>600</v>
      </c>
      <c r="F8" s="39">
        <f t="shared" si="1"/>
        <v>0</v>
      </c>
      <c r="H8" s="52">
        <v>0</v>
      </c>
    </row>
    <row r="9" spans="1:10" ht="15.75" x14ac:dyDescent="0.25">
      <c r="A9" s="14">
        <v>403</v>
      </c>
      <c r="B9" s="33" t="s">
        <v>18</v>
      </c>
      <c r="C9" s="32">
        <v>1412.96</v>
      </c>
      <c r="D9" s="32">
        <v>1000</v>
      </c>
      <c r="E9" s="21">
        <f t="shared" si="0"/>
        <v>-412.96000000000004</v>
      </c>
      <c r="F9" s="39">
        <f t="shared" si="1"/>
        <v>1.41296</v>
      </c>
      <c r="G9" s="26">
        <v>150</v>
      </c>
      <c r="H9" s="122">
        <v>1000</v>
      </c>
    </row>
    <row r="10" spans="1:10" s="5" customFormat="1" ht="15.75" x14ac:dyDescent="0.25">
      <c r="A10" s="34"/>
      <c r="B10" s="35" t="s">
        <v>19</v>
      </c>
      <c r="C10" s="22">
        <f>SUM(C6,C7,C8,C9)</f>
        <v>16113.09</v>
      </c>
      <c r="D10" s="36">
        <f>SUM(D6:D9)</f>
        <v>17600</v>
      </c>
      <c r="E10" s="36">
        <f>D10-C10</f>
        <v>1486.9099999999999</v>
      </c>
      <c r="F10" s="39">
        <f t="shared" si="1"/>
        <v>0.91551647727272734</v>
      </c>
      <c r="G10" s="128">
        <f>SUM(G6:G9)</f>
        <v>4550</v>
      </c>
      <c r="H10" s="80">
        <f>SUM(H5:H9)</f>
        <v>18500</v>
      </c>
      <c r="J10" s="128"/>
    </row>
    <row r="11" spans="1:10" ht="21" customHeight="1" x14ac:dyDescent="0.3">
      <c r="A11" s="15"/>
      <c r="B11" s="55" t="s">
        <v>20</v>
      </c>
      <c r="C11" s="21"/>
      <c r="D11" s="21"/>
      <c r="E11" s="21"/>
      <c r="F11" s="39"/>
      <c r="H11" s="52"/>
    </row>
    <row r="12" spans="1:10" ht="15.75" x14ac:dyDescent="0.25">
      <c r="A12" s="14">
        <v>500</v>
      </c>
      <c r="B12" s="1" t="s">
        <v>118</v>
      </c>
      <c r="C12" s="21"/>
      <c r="D12" s="21">
        <v>400</v>
      </c>
      <c r="E12" s="21">
        <f>D12-C12</f>
        <v>400</v>
      </c>
      <c r="F12" s="39">
        <f t="shared" si="1"/>
        <v>0</v>
      </c>
      <c r="H12" s="52">
        <v>1000</v>
      </c>
      <c r="I12" s="28" t="s">
        <v>119</v>
      </c>
    </row>
    <row r="13" spans="1:10" ht="15.75" x14ac:dyDescent="0.25">
      <c r="A13" s="14">
        <v>501</v>
      </c>
      <c r="B13" s="1" t="s">
        <v>122</v>
      </c>
      <c r="C13" s="21">
        <v>39</v>
      </c>
      <c r="D13" s="21">
        <v>1100</v>
      </c>
      <c r="E13" s="21">
        <f t="shared" ref="E13:E14" si="2">D13-C13</f>
        <v>1061</v>
      </c>
      <c r="F13" s="39">
        <f t="shared" si="1"/>
        <v>3.5454545454545454E-2</v>
      </c>
      <c r="H13" s="52"/>
    </row>
    <row r="14" spans="1:10" ht="15.75" x14ac:dyDescent="0.25">
      <c r="A14" s="14">
        <v>502</v>
      </c>
      <c r="B14" s="33" t="s">
        <v>21</v>
      </c>
      <c r="C14" s="32"/>
      <c r="D14" s="32">
        <v>500</v>
      </c>
      <c r="E14" s="21">
        <f t="shared" si="2"/>
        <v>500</v>
      </c>
      <c r="F14" s="39">
        <f t="shared" si="1"/>
        <v>0</v>
      </c>
      <c r="H14" s="52">
        <v>1565</v>
      </c>
    </row>
    <row r="15" spans="1:10" s="5" customFormat="1" ht="15.75" x14ac:dyDescent="0.25">
      <c r="A15" s="34"/>
      <c r="B15" s="35" t="s">
        <v>22</v>
      </c>
      <c r="C15" s="36">
        <f>SUM(C12:C14)</f>
        <v>39</v>
      </c>
      <c r="D15" s="36">
        <f>SUM(D12:D14)</f>
        <v>2000</v>
      </c>
      <c r="E15" s="36">
        <f>D15-C15</f>
        <v>1961</v>
      </c>
      <c r="F15" s="39">
        <f t="shared" si="1"/>
        <v>1.95E-2</v>
      </c>
      <c r="G15" s="128">
        <v>0</v>
      </c>
      <c r="H15" s="80">
        <f>SUM(H12,H14)</f>
        <v>2565</v>
      </c>
      <c r="J15" s="128"/>
    </row>
    <row r="16" spans="1:10" ht="21" customHeight="1" x14ac:dyDescent="0.3">
      <c r="A16" s="15"/>
      <c r="B16" s="55" t="s">
        <v>81</v>
      </c>
      <c r="C16" s="21"/>
      <c r="D16" s="21"/>
      <c r="E16" s="21"/>
      <c r="F16" s="39"/>
      <c r="H16" s="52"/>
    </row>
    <row r="17" spans="1:8" ht="15.75" x14ac:dyDescent="0.25">
      <c r="A17" s="14">
        <v>600</v>
      </c>
      <c r="B17" s="1" t="s">
        <v>23</v>
      </c>
      <c r="C17" s="21">
        <v>1342</v>
      </c>
      <c r="D17" s="21">
        <v>1350</v>
      </c>
      <c r="E17" s="21">
        <f>D17-C17</f>
        <v>8</v>
      </c>
      <c r="F17" s="39">
        <f t="shared" si="1"/>
        <v>0.99407407407407411</v>
      </c>
      <c r="G17" s="26">
        <v>0</v>
      </c>
      <c r="H17" s="52">
        <v>1350</v>
      </c>
    </row>
    <row r="18" spans="1:8" ht="15.75" x14ac:dyDescent="0.25">
      <c r="A18" s="14">
        <v>601</v>
      </c>
      <c r="B18" s="1" t="s">
        <v>73</v>
      </c>
      <c r="C18" s="21"/>
      <c r="D18" s="21">
        <v>150</v>
      </c>
      <c r="E18" s="21">
        <f t="shared" ref="E18:E31" si="3">D18-C18</f>
        <v>150</v>
      </c>
      <c r="F18" s="39">
        <f t="shared" si="1"/>
        <v>0</v>
      </c>
      <c r="G18" s="26">
        <v>0</v>
      </c>
      <c r="H18" s="52">
        <v>150</v>
      </c>
    </row>
    <row r="19" spans="1:8" ht="15.75" x14ac:dyDescent="0.25">
      <c r="A19" s="14">
        <v>602</v>
      </c>
      <c r="B19" s="1" t="s">
        <v>24</v>
      </c>
      <c r="C19" s="21">
        <v>193.51</v>
      </c>
      <c r="D19" s="21">
        <v>150</v>
      </c>
      <c r="E19" s="21">
        <f t="shared" si="3"/>
        <v>-43.509999999999991</v>
      </c>
      <c r="F19" s="39">
        <f t="shared" si="1"/>
        <v>1.2900666666666667</v>
      </c>
      <c r="G19" s="26">
        <v>50</v>
      </c>
      <c r="H19" s="52">
        <v>200</v>
      </c>
    </row>
    <row r="20" spans="1:8" ht="15.75" x14ac:dyDescent="0.25">
      <c r="A20" s="14">
        <v>603</v>
      </c>
      <c r="B20" s="1" t="s">
        <v>25</v>
      </c>
      <c r="C20" s="21">
        <v>520.03</v>
      </c>
      <c r="D20" s="21">
        <v>50</v>
      </c>
      <c r="E20" s="21">
        <f t="shared" si="3"/>
        <v>-470.03</v>
      </c>
      <c r="F20" s="39">
        <f t="shared" si="1"/>
        <v>10.400599999999999</v>
      </c>
      <c r="G20" s="26">
        <v>50</v>
      </c>
      <c r="H20" s="52">
        <v>50</v>
      </c>
    </row>
    <row r="21" spans="1:8" ht="15.75" x14ac:dyDescent="0.25">
      <c r="A21" s="14">
        <v>604</v>
      </c>
      <c r="B21" s="1" t="s">
        <v>26</v>
      </c>
      <c r="C21" s="21">
        <v>1139.6199999999999</v>
      </c>
      <c r="D21" s="21">
        <v>400</v>
      </c>
      <c r="E21" s="21">
        <f t="shared" si="3"/>
        <v>-739.61999999999989</v>
      </c>
      <c r="F21" s="39">
        <f t="shared" si="1"/>
        <v>2.8490499999999996</v>
      </c>
      <c r="G21" s="26">
        <v>100</v>
      </c>
      <c r="H21" s="52">
        <v>1000</v>
      </c>
    </row>
    <row r="22" spans="1:8" ht="15.75" x14ac:dyDescent="0.25">
      <c r="A22" s="14">
        <v>605</v>
      </c>
      <c r="B22" s="1" t="s">
        <v>115</v>
      </c>
      <c r="C22" s="21">
        <v>104.65</v>
      </c>
      <c r="D22" s="21">
        <v>100</v>
      </c>
      <c r="E22" s="21">
        <f t="shared" si="3"/>
        <v>-4.6500000000000057</v>
      </c>
      <c r="F22" s="39">
        <f t="shared" si="1"/>
        <v>1.0465</v>
      </c>
      <c r="G22" s="26">
        <v>50</v>
      </c>
      <c r="H22" s="52">
        <v>100</v>
      </c>
    </row>
    <row r="23" spans="1:8" ht="15.75" x14ac:dyDescent="0.25">
      <c r="A23" s="14">
        <v>606</v>
      </c>
      <c r="B23" s="1" t="s">
        <v>74</v>
      </c>
      <c r="C23" s="21">
        <v>907.1</v>
      </c>
      <c r="D23" s="21">
        <v>1100</v>
      </c>
      <c r="E23" s="21">
        <f t="shared" si="3"/>
        <v>192.89999999999998</v>
      </c>
      <c r="F23" s="39">
        <f t="shared" si="1"/>
        <v>0.82463636363636361</v>
      </c>
      <c r="G23" s="26">
        <v>0</v>
      </c>
      <c r="H23" s="52">
        <v>800</v>
      </c>
    </row>
    <row r="24" spans="1:8" ht="15.75" x14ac:dyDescent="0.25">
      <c r="A24" s="14">
        <v>607</v>
      </c>
      <c r="B24" s="1" t="s">
        <v>27</v>
      </c>
      <c r="C24" s="21">
        <v>332.29</v>
      </c>
      <c r="D24" s="21">
        <v>250</v>
      </c>
      <c r="E24" s="21">
        <f t="shared" si="3"/>
        <v>-82.29000000000002</v>
      </c>
      <c r="F24" s="39">
        <f t="shared" si="1"/>
        <v>1.3291600000000001</v>
      </c>
      <c r="G24" s="26">
        <v>110.76</v>
      </c>
      <c r="H24" s="52">
        <v>250</v>
      </c>
    </row>
    <row r="25" spans="1:8" ht="15.75" x14ac:dyDescent="0.25">
      <c r="A25" s="14">
        <v>608</v>
      </c>
      <c r="B25" s="1" t="s">
        <v>75</v>
      </c>
      <c r="C25" s="21">
        <v>20</v>
      </c>
      <c r="D25" s="21">
        <v>150</v>
      </c>
      <c r="E25" s="21">
        <f t="shared" si="3"/>
        <v>130</v>
      </c>
      <c r="F25" s="39">
        <f t="shared" si="1"/>
        <v>0.13333333333333333</v>
      </c>
      <c r="G25" s="26">
        <v>20</v>
      </c>
      <c r="H25" s="52">
        <v>100</v>
      </c>
    </row>
    <row r="26" spans="1:8" ht="15.75" x14ac:dyDescent="0.25">
      <c r="A26" s="14">
        <v>609</v>
      </c>
      <c r="B26" s="1" t="s">
        <v>28</v>
      </c>
      <c r="C26" s="21">
        <v>519.99</v>
      </c>
      <c r="D26" s="21">
        <v>325</v>
      </c>
      <c r="E26" s="21">
        <f t="shared" si="3"/>
        <v>-194.99</v>
      </c>
      <c r="F26" s="39">
        <f t="shared" si="1"/>
        <v>1.5999692307692308</v>
      </c>
      <c r="G26" s="26">
        <v>0</v>
      </c>
      <c r="H26" s="52">
        <v>325</v>
      </c>
    </row>
    <row r="27" spans="1:8" ht="15.75" x14ac:dyDescent="0.25">
      <c r="A27" s="14">
        <v>610</v>
      </c>
      <c r="B27" s="1" t="s">
        <v>117</v>
      </c>
      <c r="C27" s="21">
        <v>360.63</v>
      </c>
      <c r="D27" s="21">
        <v>300</v>
      </c>
      <c r="E27" s="21">
        <f t="shared" si="3"/>
        <v>-60.629999999999995</v>
      </c>
      <c r="F27" s="39">
        <f t="shared" si="1"/>
        <v>1.2020999999999999</v>
      </c>
      <c r="G27" s="26">
        <v>50</v>
      </c>
      <c r="H27" s="52">
        <v>300</v>
      </c>
    </row>
    <row r="28" spans="1:8" ht="15.75" x14ac:dyDescent="0.25">
      <c r="A28" s="14">
        <v>611</v>
      </c>
      <c r="B28" s="1" t="s">
        <v>29</v>
      </c>
      <c r="C28" s="21">
        <v>72</v>
      </c>
      <c r="D28" s="21">
        <v>170</v>
      </c>
      <c r="E28" s="21">
        <f t="shared" si="3"/>
        <v>98</v>
      </c>
      <c r="F28" s="39">
        <f t="shared" si="1"/>
        <v>0.42352941176470588</v>
      </c>
      <c r="G28" s="26">
        <v>0</v>
      </c>
      <c r="H28" s="52">
        <v>170</v>
      </c>
    </row>
    <row r="29" spans="1:8" ht="15.75" x14ac:dyDescent="0.25">
      <c r="A29" s="14">
        <v>612</v>
      </c>
      <c r="B29" s="1" t="s">
        <v>30</v>
      </c>
      <c r="C29" s="21"/>
      <c r="D29" s="21">
        <v>125</v>
      </c>
      <c r="E29" s="21">
        <f t="shared" si="3"/>
        <v>125</v>
      </c>
      <c r="F29" s="39">
        <f t="shared" si="1"/>
        <v>0</v>
      </c>
      <c r="G29" s="26">
        <v>125</v>
      </c>
      <c r="H29" s="52">
        <v>125</v>
      </c>
    </row>
    <row r="30" spans="1:8" ht="15.75" x14ac:dyDescent="0.25">
      <c r="A30" s="14">
        <v>613</v>
      </c>
      <c r="B30" s="1" t="s">
        <v>31</v>
      </c>
      <c r="C30" s="21"/>
      <c r="D30" s="21"/>
      <c r="E30" s="21">
        <f t="shared" si="3"/>
        <v>0</v>
      </c>
      <c r="F30" s="39"/>
      <c r="G30" s="26">
        <v>0</v>
      </c>
      <c r="H30" s="52">
        <v>0</v>
      </c>
    </row>
    <row r="31" spans="1:8" ht="15.75" x14ac:dyDescent="0.25">
      <c r="A31" s="14">
        <v>615</v>
      </c>
      <c r="B31" s="1" t="s">
        <v>32</v>
      </c>
      <c r="C31" s="21">
        <v>695.52</v>
      </c>
      <c r="D31" s="21">
        <v>1000</v>
      </c>
      <c r="E31" s="21">
        <f t="shared" si="3"/>
        <v>304.48</v>
      </c>
      <c r="F31" s="39">
        <f t="shared" si="1"/>
        <v>0.69552000000000003</v>
      </c>
      <c r="G31" s="26">
        <v>0</v>
      </c>
      <c r="H31" s="52">
        <v>700</v>
      </c>
    </row>
    <row r="32" spans="1:8" ht="15.75" x14ac:dyDescent="0.25">
      <c r="A32" s="14"/>
      <c r="B32" s="33"/>
      <c r="C32" s="32"/>
      <c r="D32" s="32"/>
      <c r="E32" s="32"/>
      <c r="F32" s="39"/>
      <c r="H32" s="52"/>
    </row>
    <row r="33" spans="1:11" s="5" customFormat="1" ht="15.75" x14ac:dyDescent="0.25">
      <c r="A33" s="34"/>
      <c r="B33" s="35" t="s">
        <v>19</v>
      </c>
      <c r="C33" s="22">
        <f>SUM(C17:C32)</f>
        <v>6207.34</v>
      </c>
      <c r="D33" s="36">
        <f>SUM(D17:D31)</f>
        <v>5620</v>
      </c>
      <c r="E33" s="36">
        <f>D33-C33</f>
        <v>-587.34000000000015</v>
      </c>
      <c r="F33" s="39">
        <f t="shared" si="1"/>
        <v>1.104508896797153</v>
      </c>
      <c r="G33" s="128">
        <f>SUM(G17:G32)</f>
        <v>555.76</v>
      </c>
      <c r="H33" s="80">
        <f>SUM(H17:H32)</f>
        <v>5620</v>
      </c>
      <c r="J33" s="128"/>
    </row>
    <row r="34" spans="1:11" ht="21" customHeight="1" x14ac:dyDescent="0.3">
      <c r="A34" s="15"/>
      <c r="B34" s="55" t="s">
        <v>64</v>
      </c>
      <c r="C34" s="21"/>
      <c r="D34" s="21"/>
      <c r="E34" s="21"/>
      <c r="F34" s="39"/>
      <c r="H34" s="52"/>
    </row>
    <row r="35" spans="1:11" ht="15.75" x14ac:dyDescent="0.25">
      <c r="A35" s="14">
        <v>6000</v>
      </c>
      <c r="B35" s="1" t="s">
        <v>65</v>
      </c>
      <c r="C35" s="21">
        <v>277.60000000000002</v>
      </c>
      <c r="D35" s="21">
        <v>1500</v>
      </c>
      <c r="E35" s="21">
        <f>D35-C35</f>
        <v>1222.4000000000001</v>
      </c>
      <c r="F35" s="39">
        <f t="shared" si="1"/>
        <v>0.18506666666666668</v>
      </c>
      <c r="G35" s="26">
        <v>0</v>
      </c>
      <c r="H35" s="52">
        <v>6000</v>
      </c>
      <c r="K35" s="130" t="s">
        <v>124</v>
      </c>
    </row>
    <row r="36" spans="1:11" ht="15.75" x14ac:dyDescent="0.25">
      <c r="A36" s="14">
        <v>6001</v>
      </c>
      <c r="B36" s="33" t="s">
        <v>77</v>
      </c>
      <c r="C36" s="32">
        <v>542.16999999999996</v>
      </c>
      <c r="D36" s="32">
        <v>1000</v>
      </c>
      <c r="E36" s="21">
        <f>D36-C36</f>
        <v>457.83000000000004</v>
      </c>
      <c r="F36" s="39">
        <f t="shared" si="1"/>
        <v>0.54216999999999993</v>
      </c>
      <c r="G36" s="26">
        <v>0</v>
      </c>
      <c r="H36" s="52">
        <v>1000</v>
      </c>
    </row>
    <row r="37" spans="1:11" s="5" customFormat="1" ht="16.5" thickBot="1" x14ac:dyDescent="0.3">
      <c r="A37" s="107"/>
      <c r="B37" s="108" t="s">
        <v>19</v>
      </c>
      <c r="C37" s="18">
        <f>SUM(C35:C36)</f>
        <v>819.77</v>
      </c>
      <c r="D37" s="109">
        <f>SUM(D35:D36)</f>
        <v>2500</v>
      </c>
      <c r="E37" s="109">
        <f>D37-C37</f>
        <v>1680.23</v>
      </c>
      <c r="F37" s="39">
        <f t="shared" si="1"/>
        <v>0.32790799999999998</v>
      </c>
      <c r="G37" s="128">
        <v>0</v>
      </c>
      <c r="H37" s="80">
        <f>SUM(H35:H36)</f>
        <v>7000</v>
      </c>
      <c r="J37" s="128"/>
    </row>
    <row r="38" spans="1:11" s="5" customFormat="1" ht="15.75" x14ac:dyDescent="0.25">
      <c r="A38" s="112"/>
      <c r="B38" s="82" t="s">
        <v>104</v>
      </c>
      <c r="C38" s="113">
        <f>SUM(C10,C15,C33,C37)</f>
        <v>23179.200000000001</v>
      </c>
      <c r="D38" s="113">
        <f>D10+D15+D33+D37</f>
        <v>27720</v>
      </c>
      <c r="E38" s="83">
        <f>SUM(D38-C38)</f>
        <v>4540.7999999999993</v>
      </c>
      <c r="F38" s="39">
        <f t="shared" si="1"/>
        <v>0.83619047619047626</v>
      </c>
      <c r="G38" s="128">
        <v>0</v>
      </c>
      <c r="H38" s="80">
        <f>SUM(H10,H15,H33,H37)</f>
        <v>33685</v>
      </c>
      <c r="J38" s="128"/>
    </row>
    <row r="39" spans="1:11" ht="21" customHeight="1" x14ac:dyDescent="0.3">
      <c r="A39" s="15"/>
      <c r="B39" s="55" t="s">
        <v>33</v>
      </c>
      <c r="C39" s="21"/>
      <c r="D39" s="21"/>
      <c r="E39" s="21"/>
      <c r="F39" s="39"/>
      <c r="H39" s="52"/>
    </row>
    <row r="40" spans="1:11" ht="15.75" x14ac:dyDescent="0.25">
      <c r="A40" s="14">
        <v>700</v>
      </c>
      <c r="B40" s="1" t="s">
        <v>34</v>
      </c>
      <c r="C40" s="21">
        <v>4768.84</v>
      </c>
      <c r="D40" s="21">
        <v>5000</v>
      </c>
      <c r="E40" s="21">
        <f>D40-C40</f>
        <v>231.15999999999985</v>
      </c>
      <c r="F40" s="39">
        <f t="shared" si="1"/>
        <v>0.95376800000000006</v>
      </c>
      <c r="G40" s="26">
        <v>500</v>
      </c>
      <c r="H40" s="52">
        <v>5000</v>
      </c>
    </row>
    <row r="41" spans="1:11" ht="15.75" x14ac:dyDescent="0.25">
      <c r="A41" s="29">
        <v>701</v>
      </c>
      <c r="B41" s="45" t="s">
        <v>35</v>
      </c>
      <c r="C41" s="30">
        <v>3919.7</v>
      </c>
      <c r="D41" s="30">
        <v>3500</v>
      </c>
      <c r="E41" s="21">
        <f t="shared" ref="E41:E42" si="4">D41-C41</f>
        <v>-419.69999999999982</v>
      </c>
      <c r="F41" s="39">
        <f t="shared" si="1"/>
        <v>1.1199142857142856</v>
      </c>
      <c r="G41" s="26">
        <v>500</v>
      </c>
      <c r="H41" s="123">
        <v>3500</v>
      </c>
      <c r="K41" s="130" t="s">
        <v>125</v>
      </c>
    </row>
    <row r="42" spans="1:11" ht="15.75" x14ac:dyDescent="0.25">
      <c r="A42" s="29">
        <v>702</v>
      </c>
      <c r="B42" s="46" t="s">
        <v>36</v>
      </c>
      <c r="C42" s="38">
        <v>2091.16</v>
      </c>
      <c r="D42" s="38">
        <v>1000</v>
      </c>
      <c r="E42" s="21">
        <f t="shared" si="4"/>
        <v>-1091.1599999999999</v>
      </c>
      <c r="F42" s="39">
        <f t="shared" si="1"/>
        <v>2.0911599999999999</v>
      </c>
      <c r="G42" s="26">
        <v>200</v>
      </c>
      <c r="H42" s="123">
        <v>1000</v>
      </c>
    </row>
    <row r="43" spans="1:11" s="5" customFormat="1" ht="15.75" x14ac:dyDescent="0.25">
      <c r="A43" s="34"/>
      <c r="B43" s="35" t="s">
        <v>19</v>
      </c>
      <c r="C43" s="22">
        <f>SUM(C40:C42)</f>
        <v>10779.7</v>
      </c>
      <c r="D43" s="36">
        <f>SUM(D40:D42)</f>
        <v>9500</v>
      </c>
      <c r="E43" s="36">
        <f>D43-C43</f>
        <v>-1279.7000000000007</v>
      </c>
      <c r="F43" s="39">
        <f t="shared" si="1"/>
        <v>1.1347052631578949</v>
      </c>
      <c r="G43" s="128">
        <f>SUM(G40:G42)</f>
        <v>1200</v>
      </c>
      <c r="H43" s="80">
        <f>SUM(H40:H42)</f>
        <v>9500</v>
      </c>
      <c r="J43" s="128"/>
    </row>
    <row r="44" spans="1:11" ht="21" customHeight="1" x14ac:dyDescent="0.3">
      <c r="A44" s="15"/>
      <c r="B44" s="55" t="s">
        <v>37</v>
      </c>
      <c r="C44" s="21"/>
      <c r="D44" s="21"/>
      <c r="E44" s="21"/>
      <c r="F44" s="39"/>
      <c r="H44" s="52"/>
    </row>
    <row r="45" spans="1:11" ht="15.75" x14ac:dyDescent="0.25">
      <c r="A45" s="14">
        <v>800</v>
      </c>
      <c r="B45" s="1" t="s">
        <v>38</v>
      </c>
      <c r="C45" s="21">
        <v>9242.99</v>
      </c>
      <c r="D45" s="21">
        <v>4500</v>
      </c>
      <c r="E45" s="21">
        <f>D45-C45</f>
        <v>-4742.99</v>
      </c>
      <c r="F45" s="39">
        <f t="shared" si="1"/>
        <v>2.0539977777777776</v>
      </c>
      <c r="H45" s="52">
        <v>3000</v>
      </c>
    </row>
    <row r="46" spans="1:11" ht="15.75" x14ac:dyDescent="0.25">
      <c r="A46" s="14">
        <v>801</v>
      </c>
      <c r="B46" s="33" t="s">
        <v>39</v>
      </c>
      <c r="C46" s="152" t="s">
        <v>70</v>
      </c>
      <c r="D46" s="152"/>
      <c r="E46" s="32"/>
      <c r="F46" s="39"/>
      <c r="H46" s="52"/>
    </row>
    <row r="47" spans="1:11" s="5" customFormat="1" ht="15.75" x14ac:dyDescent="0.25">
      <c r="A47" s="34"/>
      <c r="B47" s="35" t="s">
        <v>19</v>
      </c>
      <c r="C47" s="44">
        <f>C45</f>
        <v>9242.99</v>
      </c>
      <c r="D47" s="44">
        <f>D45</f>
        <v>4500</v>
      </c>
      <c r="E47" s="44">
        <f>D47-C47</f>
        <v>-4742.99</v>
      </c>
      <c r="F47" s="39">
        <f t="shared" si="1"/>
        <v>2.0539977777777776</v>
      </c>
      <c r="G47" s="128">
        <v>0</v>
      </c>
      <c r="H47" s="80">
        <v>3000</v>
      </c>
      <c r="J47" s="128"/>
    </row>
    <row r="48" spans="1:11" ht="21.95" customHeight="1" x14ac:dyDescent="0.3">
      <c r="A48" s="15"/>
      <c r="B48" s="55" t="s">
        <v>43</v>
      </c>
      <c r="C48" s="21"/>
      <c r="D48" s="21"/>
      <c r="E48" s="21"/>
      <c r="F48" s="39"/>
      <c r="H48" s="52"/>
    </row>
    <row r="49" spans="1:11" ht="15.75" x14ac:dyDescent="0.25">
      <c r="A49" s="14">
        <v>1000</v>
      </c>
      <c r="B49" s="1" t="s">
        <v>44</v>
      </c>
      <c r="C49" s="21">
        <v>1650</v>
      </c>
      <c r="D49" s="21">
        <v>1000</v>
      </c>
      <c r="E49" s="21">
        <f>D49-C49</f>
        <v>-650</v>
      </c>
      <c r="F49" s="39">
        <f t="shared" si="1"/>
        <v>1.65</v>
      </c>
      <c r="G49" s="26">
        <v>0</v>
      </c>
      <c r="H49" s="52">
        <v>500</v>
      </c>
    </row>
    <row r="50" spans="1:11" ht="15.75" x14ac:dyDescent="0.25">
      <c r="A50" s="14">
        <v>1001</v>
      </c>
      <c r="B50" s="1" t="s">
        <v>45</v>
      </c>
      <c r="C50" s="21">
        <v>294</v>
      </c>
      <c r="D50" s="21">
        <v>1400</v>
      </c>
      <c r="E50" s="21">
        <f t="shared" ref="E50:E52" si="5">D50-C50</f>
        <v>1106</v>
      </c>
      <c r="F50" s="39">
        <f t="shared" si="1"/>
        <v>0.21</v>
      </c>
      <c r="G50" s="26">
        <v>0</v>
      </c>
      <c r="H50" s="52">
        <v>400</v>
      </c>
    </row>
    <row r="51" spans="1:11" ht="15.75" x14ac:dyDescent="0.25">
      <c r="A51" s="14">
        <v>1002</v>
      </c>
      <c r="B51" s="1" t="s">
        <v>46</v>
      </c>
      <c r="C51" s="21">
        <v>485.98</v>
      </c>
      <c r="D51" s="21">
        <v>100</v>
      </c>
      <c r="E51" s="21">
        <f t="shared" si="5"/>
        <v>-385.98</v>
      </c>
      <c r="F51" s="39">
        <f t="shared" si="1"/>
        <v>4.8597999999999999</v>
      </c>
      <c r="G51" s="26">
        <v>500</v>
      </c>
      <c r="H51" s="52">
        <v>100</v>
      </c>
    </row>
    <row r="52" spans="1:11" ht="15.75" x14ac:dyDescent="0.25">
      <c r="A52" s="14">
        <v>1003</v>
      </c>
      <c r="B52" s="33" t="s">
        <v>117</v>
      </c>
      <c r="C52" s="32">
        <v>360</v>
      </c>
      <c r="D52" s="32">
        <v>1500</v>
      </c>
      <c r="E52" s="21">
        <f t="shared" si="5"/>
        <v>1140</v>
      </c>
      <c r="F52" s="39">
        <f t="shared" si="1"/>
        <v>0.24</v>
      </c>
      <c r="G52" s="26">
        <v>0</v>
      </c>
      <c r="H52" s="52">
        <v>700</v>
      </c>
    </row>
    <row r="53" spans="1:11" s="5" customFormat="1" ht="15.75" x14ac:dyDescent="0.25">
      <c r="A53" s="34"/>
      <c r="B53" s="35" t="s">
        <v>19</v>
      </c>
      <c r="C53" s="36">
        <f>SUM(C49:C52)</f>
        <v>2789.98</v>
      </c>
      <c r="D53" s="36">
        <f>SUM(D49:D52)</f>
        <v>4000</v>
      </c>
      <c r="E53" s="36">
        <f>D53-C53</f>
        <v>1210.02</v>
      </c>
      <c r="F53" s="39">
        <f t="shared" si="1"/>
        <v>0.69749499999999998</v>
      </c>
      <c r="G53" s="128">
        <v>500</v>
      </c>
      <c r="H53" s="80">
        <f>SUM(H49:H52)</f>
        <v>1700</v>
      </c>
      <c r="J53" s="128"/>
    </row>
    <row r="54" spans="1:11" ht="21" customHeight="1" x14ac:dyDescent="0.3">
      <c r="A54" s="15"/>
      <c r="B54" s="55" t="s">
        <v>84</v>
      </c>
      <c r="C54" s="21"/>
      <c r="D54" s="21"/>
      <c r="E54" s="21"/>
      <c r="F54" s="39"/>
      <c r="H54" s="52"/>
    </row>
    <row r="55" spans="1:11" ht="15.75" x14ac:dyDescent="0.25">
      <c r="A55" s="14">
        <v>2000</v>
      </c>
      <c r="B55" s="1" t="s">
        <v>47</v>
      </c>
      <c r="C55" s="153" t="s">
        <v>76</v>
      </c>
      <c r="D55" s="153"/>
      <c r="E55" s="21"/>
      <c r="F55" s="39"/>
      <c r="H55" s="52"/>
    </row>
    <row r="56" spans="1:11" ht="15.75" x14ac:dyDescent="0.25">
      <c r="A56" s="14">
        <v>2001</v>
      </c>
      <c r="B56" s="1" t="s">
        <v>48</v>
      </c>
      <c r="C56" s="21">
        <v>8453.49</v>
      </c>
      <c r="D56" s="21">
        <v>9300</v>
      </c>
      <c r="E56" s="21">
        <f>D56-C56</f>
        <v>846.51000000000022</v>
      </c>
      <c r="F56" s="39">
        <f t="shared" si="1"/>
        <v>0.90897741935483867</v>
      </c>
      <c r="G56" s="26">
        <v>3900</v>
      </c>
      <c r="H56" s="52">
        <v>9300</v>
      </c>
      <c r="K56" s="130"/>
    </row>
    <row r="57" spans="1:11" ht="15.75" x14ac:dyDescent="0.25">
      <c r="A57" s="14">
        <v>2002</v>
      </c>
      <c r="B57" s="1" t="s">
        <v>49</v>
      </c>
      <c r="C57" s="21"/>
      <c r="D57" s="21">
        <v>500</v>
      </c>
      <c r="E57" s="21">
        <f t="shared" ref="E57:E60" si="6">D57-C57</f>
        <v>500</v>
      </c>
      <c r="F57" s="39">
        <f t="shared" si="1"/>
        <v>0</v>
      </c>
      <c r="H57" s="52">
        <v>1000</v>
      </c>
    </row>
    <row r="58" spans="1:11" ht="15.75" x14ac:dyDescent="0.25">
      <c r="A58" s="14">
        <v>2003</v>
      </c>
      <c r="B58" s="1" t="s">
        <v>50</v>
      </c>
      <c r="C58" s="21">
        <v>192</v>
      </c>
      <c r="D58" s="21">
        <v>550</v>
      </c>
      <c r="E58" s="21">
        <f t="shared" si="6"/>
        <v>358</v>
      </c>
      <c r="F58" s="39">
        <f t="shared" si="1"/>
        <v>0.34909090909090912</v>
      </c>
      <c r="G58" s="26">
        <v>0</v>
      </c>
      <c r="H58" s="52">
        <v>550</v>
      </c>
    </row>
    <row r="59" spans="1:11" ht="15.75" x14ac:dyDescent="0.25">
      <c r="A59" s="14">
        <v>2004</v>
      </c>
      <c r="B59" s="1" t="s">
        <v>51</v>
      </c>
      <c r="C59" s="21"/>
      <c r="D59" s="21">
        <v>0</v>
      </c>
      <c r="E59" s="21">
        <f t="shared" si="6"/>
        <v>0</v>
      </c>
      <c r="F59" s="39"/>
      <c r="G59" s="26">
        <v>0</v>
      </c>
      <c r="H59" s="52">
        <v>500</v>
      </c>
    </row>
    <row r="60" spans="1:11" ht="15.75" x14ac:dyDescent="0.25">
      <c r="A60" s="14">
        <v>2005</v>
      </c>
      <c r="B60" s="33" t="s">
        <v>52</v>
      </c>
      <c r="C60" s="32">
        <v>2038.92</v>
      </c>
      <c r="D60" s="32">
        <v>1750</v>
      </c>
      <c r="E60" s="21">
        <f t="shared" si="6"/>
        <v>-288.92000000000007</v>
      </c>
      <c r="F60" s="39">
        <f t="shared" si="1"/>
        <v>1.1650971428571428</v>
      </c>
      <c r="G60" s="26">
        <v>428</v>
      </c>
      <c r="H60" s="52">
        <v>1750</v>
      </c>
    </row>
    <row r="61" spans="1:11" s="5" customFormat="1" ht="15.75" x14ac:dyDescent="0.25">
      <c r="A61" s="34"/>
      <c r="B61" s="35" t="s">
        <v>19</v>
      </c>
      <c r="C61" s="22">
        <f>SUM(C55:C60)</f>
        <v>10684.41</v>
      </c>
      <c r="D61" s="36">
        <f>SUM(D55:D60)</f>
        <v>12100</v>
      </c>
      <c r="E61" s="36">
        <f>D61-C61</f>
        <v>1415.5900000000001</v>
      </c>
      <c r="F61" s="39">
        <f t="shared" si="1"/>
        <v>0.88300909090909085</v>
      </c>
      <c r="G61" s="128">
        <f>SUM(G55:G60)</f>
        <v>4328</v>
      </c>
      <c r="H61" s="80">
        <f>SUM(H56:H60)</f>
        <v>13100</v>
      </c>
      <c r="J61" s="128"/>
    </row>
    <row r="62" spans="1:11" ht="21" customHeight="1" x14ac:dyDescent="0.3">
      <c r="A62" s="15"/>
      <c r="B62" s="55" t="s">
        <v>53</v>
      </c>
      <c r="C62" s="21"/>
      <c r="D62" s="21"/>
      <c r="E62" s="21"/>
      <c r="F62" s="39"/>
      <c r="H62" s="52"/>
    </row>
    <row r="63" spans="1:11" ht="15.75" x14ac:dyDescent="0.25">
      <c r="A63" s="14">
        <v>3000</v>
      </c>
      <c r="B63" s="1" t="s">
        <v>54</v>
      </c>
      <c r="C63" s="21">
        <v>1230</v>
      </c>
      <c r="D63" s="21">
        <v>2000</v>
      </c>
      <c r="E63" s="21">
        <f>D63-C63</f>
        <v>770</v>
      </c>
      <c r="F63" s="39">
        <f t="shared" si="1"/>
        <v>0.61499999999999999</v>
      </c>
      <c r="G63" s="26">
        <v>360</v>
      </c>
      <c r="H63" s="52">
        <v>1500</v>
      </c>
    </row>
    <row r="64" spans="1:11" ht="15.75" x14ac:dyDescent="0.25">
      <c r="A64" s="14">
        <v>3001</v>
      </c>
      <c r="B64" s="1" t="s">
        <v>55</v>
      </c>
      <c r="C64" s="21">
        <v>7271.79</v>
      </c>
      <c r="D64" s="21">
        <v>3200</v>
      </c>
      <c r="E64" s="21">
        <f t="shared" ref="E64:E67" si="7">D64-C64</f>
        <v>-4071.79</v>
      </c>
      <c r="F64" s="39">
        <f t="shared" si="1"/>
        <v>2.272434375</v>
      </c>
      <c r="G64" s="26">
        <v>300</v>
      </c>
      <c r="H64" s="52">
        <v>2000</v>
      </c>
    </row>
    <row r="65" spans="1:10" ht="15.75" x14ac:dyDescent="0.25">
      <c r="A65" s="14">
        <v>3002</v>
      </c>
      <c r="B65" s="1" t="s">
        <v>56</v>
      </c>
      <c r="C65" s="21">
        <v>5227.1899999999996</v>
      </c>
      <c r="D65" s="21">
        <v>250</v>
      </c>
      <c r="E65" s="21">
        <f t="shared" si="7"/>
        <v>-4977.1899999999996</v>
      </c>
      <c r="F65" s="39">
        <f t="shared" si="1"/>
        <v>20.908759999999997</v>
      </c>
      <c r="G65" s="26">
        <v>500</v>
      </c>
      <c r="H65" s="52">
        <v>1250</v>
      </c>
    </row>
    <row r="66" spans="1:10" ht="15.75" x14ac:dyDescent="0.25">
      <c r="A66" s="14">
        <v>3003</v>
      </c>
      <c r="B66" s="1" t="s">
        <v>57</v>
      </c>
      <c r="C66" s="21">
        <v>953.88</v>
      </c>
      <c r="D66" s="21">
        <v>300</v>
      </c>
      <c r="E66" s="21">
        <f t="shared" si="7"/>
        <v>-653.88</v>
      </c>
      <c r="F66" s="39">
        <f t="shared" si="1"/>
        <v>3.1796000000000002</v>
      </c>
      <c r="G66" s="26">
        <v>0</v>
      </c>
      <c r="H66" s="52">
        <v>300</v>
      </c>
    </row>
    <row r="67" spans="1:10" ht="15.75" x14ac:dyDescent="0.25">
      <c r="A67" s="14">
        <v>3004</v>
      </c>
      <c r="B67" s="33" t="s">
        <v>58</v>
      </c>
      <c r="C67" s="32">
        <v>711.5</v>
      </c>
      <c r="D67" s="32">
        <v>500</v>
      </c>
      <c r="E67" s="21">
        <f t="shared" si="7"/>
        <v>-211.5</v>
      </c>
      <c r="F67" s="39">
        <f t="shared" si="1"/>
        <v>1.423</v>
      </c>
      <c r="G67" s="26">
        <v>0</v>
      </c>
      <c r="H67" s="52">
        <v>500</v>
      </c>
    </row>
    <row r="68" spans="1:10" s="5" customFormat="1" ht="15.75" x14ac:dyDescent="0.25">
      <c r="A68" s="34"/>
      <c r="B68" s="35" t="s">
        <v>19</v>
      </c>
      <c r="C68" s="22">
        <f>SUM(C63:C67)</f>
        <v>15394.359999999999</v>
      </c>
      <c r="D68" s="36">
        <f>SUM(D63:D67)</f>
        <v>6250</v>
      </c>
      <c r="E68" s="36">
        <f>D68-C68</f>
        <v>-9144.3599999999988</v>
      </c>
      <c r="F68" s="39">
        <f t="shared" si="1"/>
        <v>2.4630975999999998</v>
      </c>
      <c r="G68" s="128">
        <f>SUM(G63:G67)</f>
        <v>1160</v>
      </c>
      <c r="H68" s="80">
        <f>SUM(H63:H67)</f>
        <v>5550</v>
      </c>
      <c r="J68" s="128"/>
    </row>
    <row r="69" spans="1:10" ht="21" customHeight="1" x14ac:dyDescent="0.3">
      <c r="A69" s="15"/>
      <c r="B69" s="55" t="s">
        <v>72</v>
      </c>
      <c r="C69" s="21"/>
      <c r="D69" s="21"/>
      <c r="E69" s="21"/>
      <c r="F69" s="39"/>
      <c r="H69" s="52"/>
    </row>
    <row r="70" spans="1:10" ht="15.75" x14ac:dyDescent="0.25">
      <c r="A70" s="14">
        <v>7000</v>
      </c>
      <c r="B70" s="1" t="s">
        <v>54</v>
      </c>
      <c r="C70" s="21"/>
      <c r="D70" s="21">
        <v>700</v>
      </c>
      <c r="E70" s="21">
        <f>D70-C70</f>
        <v>700</v>
      </c>
      <c r="F70" s="39">
        <f t="shared" si="1"/>
        <v>0</v>
      </c>
      <c r="G70" s="26">
        <v>0</v>
      </c>
      <c r="H70" s="52">
        <v>700</v>
      </c>
    </row>
    <row r="71" spans="1:10" ht="15.75" x14ac:dyDescent="0.25">
      <c r="A71" s="14">
        <v>7001</v>
      </c>
      <c r="B71" s="1" t="s">
        <v>78</v>
      </c>
      <c r="C71" s="21">
        <v>1323.7</v>
      </c>
      <c r="D71" s="21">
        <v>2000</v>
      </c>
      <c r="E71" s="21">
        <f t="shared" ref="E71:E76" si="8">D71-C71</f>
        <v>676.3</v>
      </c>
      <c r="F71" s="39">
        <f t="shared" ref="F71:F82" si="9">C71/D71</f>
        <v>0.66185000000000005</v>
      </c>
      <c r="G71" s="26">
        <v>200</v>
      </c>
      <c r="H71" s="52">
        <v>2000</v>
      </c>
    </row>
    <row r="72" spans="1:10" ht="15.75" x14ac:dyDescent="0.25">
      <c r="A72" s="14">
        <v>7002</v>
      </c>
      <c r="B72" s="1" t="s">
        <v>66</v>
      </c>
      <c r="C72" s="21">
        <v>3579.07</v>
      </c>
      <c r="D72" s="21">
        <v>3000</v>
      </c>
      <c r="E72" s="21">
        <f t="shared" si="8"/>
        <v>-579.07000000000016</v>
      </c>
      <c r="F72" s="39">
        <f t="shared" si="9"/>
        <v>1.1930233333333333</v>
      </c>
      <c r="G72" s="26">
        <v>200</v>
      </c>
      <c r="H72" s="52">
        <v>3000</v>
      </c>
    </row>
    <row r="73" spans="1:10" ht="15.75" x14ac:dyDescent="0.25">
      <c r="A73" s="14">
        <v>7003</v>
      </c>
      <c r="B73" s="1" t="s">
        <v>67</v>
      </c>
      <c r="C73" s="21">
        <v>1701.29</v>
      </c>
      <c r="D73" s="21">
        <v>250</v>
      </c>
      <c r="E73" s="21">
        <f t="shared" si="8"/>
        <v>-1451.29</v>
      </c>
      <c r="F73" s="39">
        <f t="shared" si="9"/>
        <v>6.8051599999999999</v>
      </c>
      <c r="G73" s="26">
        <v>36</v>
      </c>
      <c r="H73" s="52">
        <v>250</v>
      </c>
    </row>
    <row r="74" spans="1:10" ht="15.75" x14ac:dyDescent="0.25">
      <c r="A74" s="14">
        <v>7004</v>
      </c>
      <c r="B74" s="1" t="s">
        <v>57</v>
      </c>
      <c r="C74" s="21">
        <v>89.6</v>
      </c>
      <c r="D74" s="21">
        <v>300</v>
      </c>
      <c r="E74" s="21">
        <f t="shared" si="8"/>
        <v>210.4</v>
      </c>
      <c r="F74" s="39">
        <f t="shared" si="9"/>
        <v>0.29866666666666664</v>
      </c>
      <c r="G74" s="26">
        <v>100</v>
      </c>
      <c r="H74" s="52">
        <v>300</v>
      </c>
    </row>
    <row r="75" spans="1:10" ht="15.75" x14ac:dyDescent="0.25">
      <c r="A75" s="14">
        <v>7005</v>
      </c>
      <c r="B75" s="1" t="s">
        <v>58</v>
      </c>
      <c r="C75" s="21"/>
      <c r="D75" s="21">
        <v>500</v>
      </c>
      <c r="E75" s="21">
        <f t="shared" si="8"/>
        <v>500</v>
      </c>
      <c r="F75" s="39">
        <f t="shared" si="9"/>
        <v>0</v>
      </c>
      <c r="G75" s="26">
        <v>0</v>
      </c>
      <c r="H75" s="52">
        <v>0</v>
      </c>
    </row>
    <row r="76" spans="1:10" ht="15.75" x14ac:dyDescent="0.25">
      <c r="A76" s="14">
        <v>7006</v>
      </c>
      <c r="B76" s="33" t="s">
        <v>68</v>
      </c>
      <c r="C76" s="32">
        <v>0</v>
      </c>
      <c r="D76" s="32">
        <v>500</v>
      </c>
      <c r="E76" s="21">
        <f t="shared" si="8"/>
        <v>500</v>
      </c>
      <c r="F76" s="39">
        <f t="shared" si="9"/>
        <v>0</v>
      </c>
      <c r="G76" s="26">
        <v>0</v>
      </c>
      <c r="H76" s="52">
        <v>500</v>
      </c>
    </row>
    <row r="77" spans="1:10" s="5" customFormat="1" ht="15.75" x14ac:dyDescent="0.25">
      <c r="A77" s="34"/>
      <c r="B77" s="35" t="s">
        <v>19</v>
      </c>
      <c r="C77" s="22">
        <f>SUM(C70:C76)</f>
        <v>6693.6600000000008</v>
      </c>
      <c r="D77" s="36">
        <f>SUM(D70:D76)</f>
        <v>7250</v>
      </c>
      <c r="E77" s="36">
        <f>D77-C77</f>
        <v>556.33999999999924</v>
      </c>
      <c r="F77" s="39">
        <f t="shared" si="9"/>
        <v>0.92326344827586215</v>
      </c>
      <c r="G77" s="128">
        <f>SUM(G70:G76)</f>
        <v>536</v>
      </c>
      <c r="H77" s="80">
        <f>SUM(H70:H76)</f>
        <v>6750</v>
      </c>
      <c r="J77" s="128"/>
    </row>
    <row r="78" spans="1:10" ht="21" customHeight="1" x14ac:dyDescent="0.3">
      <c r="A78" s="15"/>
      <c r="B78" s="55" t="s">
        <v>85</v>
      </c>
      <c r="C78" s="21"/>
      <c r="D78" s="21"/>
      <c r="E78" s="21"/>
      <c r="F78" s="39"/>
      <c r="H78" s="52"/>
    </row>
    <row r="79" spans="1:10" ht="15.75" x14ac:dyDescent="0.25">
      <c r="A79" s="14">
        <v>5000</v>
      </c>
      <c r="B79" s="1" t="s">
        <v>62</v>
      </c>
      <c r="C79" s="21"/>
      <c r="D79" s="21">
        <v>250</v>
      </c>
      <c r="E79" s="21">
        <f>D79-C79</f>
        <v>250</v>
      </c>
      <c r="F79" s="39">
        <f t="shared" si="9"/>
        <v>0</v>
      </c>
      <c r="G79" s="26">
        <v>250</v>
      </c>
      <c r="H79" s="52">
        <v>250</v>
      </c>
    </row>
    <row r="80" spans="1:10" ht="15.75" x14ac:dyDescent="0.25">
      <c r="A80" s="14">
        <v>5001</v>
      </c>
      <c r="B80" s="1" t="s">
        <v>63</v>
      </c>
      <c r="C80" s="21">
        <v>121.55</v>
      </c>
      <c r="D80" s="21">
        <v>3000</v>
      </c>
      <c r="E80" s="21">
        <f t="shared" ref="E80:E81" si="10">D80-C80</f>
        <v>2878.45</v>
      </c>
      <c r="F80" s="39">
        <f t="shared" si="9"/>
        <v>4.0516666666666666E-2</v>
      </c>
      <c r="G80" s="26">
        <v>2500</v>
      </c>
      <c r="H80" s="52">
        <v>2500</v>
      </c>
    </row>
    <row r="81" spans="1:10" ht="15.75" x14ac:dyDescent="0.25">
      <c r="A81" s="14">
        <v>5002</v>
      </c>
      <c r="B81" s="33" t="s">
        <v>51</v>
      </c>
      <c r="C81" s="32">
        <v>44</v>
      </c>
      <c r="D81" s="32">
        <v>250</v>
      </c>
      <c r="E81" s="21">
        <f t="shared" si="10"/>
        <v>206</v>
      </c>
      <c r="F81" s="39">
        <f t="shared" si="9"/>
        <v>0.17599999999999999</v>
      </c>
      <c r="G81" s="26">
        <v>250</v>
      </c>
      <c r="H81" s="52">
        <v>250</v>
      </c>
    </row>
    <row r="82" spans="1:10" s="5" customFormat="1" ht="15.75" x14ac:dyDescent="0.25">
      <c r="A82" s="110"/>
      <c r="B82" s="77" t="s">
        <v>19</v>
      </c>
      <c r="C82" s="111">
        <f>SUM(C79:C81)</f>
        <v>165.55</v>
      </c>
      <c r="D82" s="78">
        <f>SUM(D79:D81)</f>
        <v>3500</v>
      </c>
      <c r="E82" s="78">
        <f>D82-C82</f>
        <v>3334.45</v>
      </c>
      <c r="F82" s="39">
        <f t="shared" si="9"/>
        <v>4.7300000000000002E-2</v>
      </c>
      <c r="G82" s="128">
        <f>SUM(G79:G81)</f>
        <v>3000</v>
      </c>
      <c r="H82" s="80">
        <f>SUM(H79:H81)</f>
        <v>3000</v>
      </c>
      <c r="J82" s="128"/>
    </row>
    <row r="83" spans="1:10" s="5" customFormat="1" ht="15.75" x14ac:dyDescent="0.25">
      <c r="A83" s="34"/>
      <c r="B83" s="71" t="s">
        <v>120</v>
      </c>
      <c r="C83" s="22"/>
      <c r="D83" s="36"/>
      <c r="E83" s="36"/>
      <c r="F83" s="124"/>
      <c r="G83" s="128"/>
      <c r="H83" s="80"/>
      <c r="J83" s="128"/>
    </row>
    <row r="84" spans="1:10" s="5" customFormat="1" ht="15.75" x14ac:dyDescent="0.25">
      <c r="A84" s="125">
        <v>8000</v>
      </c>
      <c r="B84" s="126" t="s">
        <v>55</v>
      </c>
      <c r="C84" s="22"/>
      <c r="D84" s="36"/>
      <c r="E84" s="36"/>
      <c r="F84" s="124"/>
      <c r="G84" s="128">
        <v>0</v>
      </c>
      <c r="H84" s="80">
        <v>7500</v>
      </c>
      <c r="J84" s="128"/>
    </row>
    <row r="85" spans="1:10" s="5" customFormat="1" ht="15.75" x14ac:dyDescent="0.25">
      <c r="A85" s="125"/>
      <c r="B85" s="126" t="s">
        <v>126</v>
      </c>
      <c r="C85" s="22">
        <v>672</v>
      </c>
      <c r="D85" s="36"/>
      <c r="E85" s="36"/>
      <c r="F85" s="124"/>
      <c r="G85" s="128">
        <v>0</v>
      </c>
      <c r="H85" s="80">
        <v>6050</v>
      </c>
      <c r="J85" s="128"/>
    </row>
    <row r="86" spans="1:10" s="5" customFormat="1" ht="20.100000000000001" customHeight="1" thickBot="1" x14ac:dyDescent="0.3">
      <c r="A86" s="112"/>
      <c r="B86" s="82" t="s">
        <v>105</v>
      </c>
      <c r="C86" s="113">
        <f>SUM(C43,C47,C53,C61,C68,C77,C82)</f>
        <v>55750.650000000009</v>
      </c>
      <c r="D86" s="113">
        <f>D43+D47+D53+D61+D68+D77+D82</f>
        <v>47100</v>
      </c>
      <c r="E86" s="83">
        <f>C86-D86</f>
        <v>8650.6500000000087</v>
      </c>
      <c r="F86" s="114">
        <f>C86/D86</f>
        <v>1.1836656050955416</v>
      </c>
      <c r="G86" s="128">
        <v>0</v>
      </c>
      <c r="H86" s="80">
        <f>SUM(H38,H43,H47,H53,H61,H68,H77,H82,H84,H85)</f>
        <v>89835</v>
      </c>
      <c r="J86" s="128"/>
    </row>
    <row r="87" spans="1:10" s="11" customFormat="1" ht="20.100000000000001" customHeight="1" thickBot="1" x14ac:dyDescent="0.3">
      <c r="A87" s="50"/>
      <c r="B87" s="47" t="s">
        <v>71</v>
      </c>
      <c r="C87" s="48">
        <f>SUM(C38,C86)</f>
        <v>78929.850000000006</v>
      </c>
      <c r="D87" s="48">
        <f>D10+D15+D33+D37+D43+D47+D53+D61+D68+D77+D82</f>
        <v>74820</v>
      </c>
      <c r="E87" s="48">
        <f>D87-C87</f>
        <v>-4109.8500000000058</v>
      </c>
      <c r="F87" s="93">
        <f>C87/D87</f>
        <v>1.05492983159583</v>
      </c>
      <c r="G87" s="129">
        <f>SUM(G82,G77,G68,G61,G53,G47,G43,G38,G33,G15,G10)</f>
        <v>15829.76</v>
      </c>
      <c r="H87" s="80">
        <f>SUM(H38,H43,H47,H53,H61,H68,H77,H82,H84,H85)</f>
        <v>89835</v>
      </c>
      <c r="J87" s="129"/>
    </row>
    <row r="89" spans="1:10" x14ac:dyDescent="0.25">
      <c r="B89" s="147" t="s">
        <v>141</v>
      </c>
    </row>
    <row r="90" spans="1:10" x14ac:dyDescent="0.25">
      <c r="B90" s="127"/>
    </row>
    <row r="91" spans="1:10" x14ac:dyDescent="0.25">
      <c r="B91" s="117"/>
    </row>
    <row r="92" spans="1:10" x14ac:dyDescent="0.25">
      <c r="B92" s="117"/>
    </row>
    <row r="93" spans="1:10" x14ac:dyDescent="0.25">
      <c r="B93" s="118"/>
    </row>
    <row r="94" spans="1:10" x14ac:dyDescent="0.25">
      <c r="B94" s="119"/>
    </row>
    <row r="95" spans="1:10" x14ac:dyDescent="0.25">
      <c r="B95" s="121"/>
    </row>
  </sheetData>
  <mergeCells count="5">
    <mergeCell ref="A1:H1"/>
    <mergeCell ref="A2:H2"/>
    <mergeCell ref="C46:D46"/>
    <mergeCell ref="C55:D55"/>
    <mergeCell ref="E4:F4"/>
  </mergeCells>
  <phoneticPr fontId="26" type="noConversion"/>
  <pageMargins left="0.39000000000000007" right="0.39000000000000007" top="0.21999999999999997" bottom="0.21999999999999997" header="0.5" footer="0.5"/>
  <pageSetup paperSize="9" scale="5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topLeftCell="A11" zoomScale="125" zoomScaleNormal="125" zoomScalePageLayoutView="125" workbookViewId="0">
      <selection activeCell="C19" sqref="C19"/>
    </sheetView>
  </sheetViews>
  <sheetFormatPr defaultColWidth="11" defaultRowHeight="15.75" x14ac:dyDescent="0.25"/>
  <cols>
    <col min="1" max="1" width="8.625" style="23" customWidth="1"/>
    <col min="2" max="2" width="36.5" style="24" bestFit="1" customWidth="1"/>
    <col min="3" max="3" width="16.875" style="24" customWidth="1"/>
    <col min="4" max="5" width="13.875" style="24" customWidth="1"/>
    <col min="6" max="6" width="11.625" style="42" customWidth="1"/>
    <col min="7" max="7" width="33.625" style="139" customWidth="1"/>
  </cols>
  <sheetData>
    <row r="1" spans="1:7" s="3" customFormat="1" ht="23.25" x14ac:dyDescent="0.35">
      <c r="A1" s="154" t="s">
        <v>107</v>
      </c>
      <c r="B1" s="154"/>
      <c r="C1" s="154"/>
      <c r="D1" s="154"/>
      <c r="E1" s="154"/>
      <c r="F1" s="154"/>
      <c r="G1" s="154"/>
    </row>
    <row r="2" spans="1:7" s="3" customFormat="1" ht="24.95" customHeight="1" x14ac:dyDescent="0.35">
      <c r="A2" s="155" t="s">
        <v>13</v>
      </c>
      <c r="B2" s="155"/>
      <c r="C2" s="155"/>
      <c r="D2" s="155"/>
      <c r="E2" s="155"/>
      <c r="F2" s="155"/>
      <c r="G2" s="155"/>
    </row>
    <row r="3" spans="1:7" x14ac:dyDescent="0.25">
      <c r="A3" s="16"/>
      <c r="B3" s="6"/>
      <c r="C3" s="6"/>
      <c r="D3" s="6"/>
      <c r="E3" s="6"/>
      <c r="F3" s="41"/>
      <c r="G3" s="137"/>
    </row>
    <row r="4" spans="1:7" ht="16.5" thickBot="1" x14ac:dyDescent="0.3">
      <c r="A4" s="17" t="s">
        <v>0</v>
      </c>
      <c r="B4" s="18" t="s">
        <v>1</v>
      </c>
      <c r="C4" s="19" t="s">
        <v>94</v>
      </c>
      <c r="D4" s="19" t="s">
        <v>2</v>
      </c>
      <c r="E4" s="150" t="s">
        <v>95</v>
      </c>
      <c r="F4" s="151"/>
      <c r="G4" s="133" t="s">
        <v>139</v>
      </c>
    </row>
    <row r="5" spans="1:7" ht="20.100000000000001" customHeight="1" x14ac:dyDescent="0.3">
      <c r="A5" s="43"/>
      <c r="B5" s="56" t="s">
        <v>5</v>
      </c>
      <c r="C5" s="21"/>
      <c r="D5" s="21"/>
      <c r="E5" s="21"/>
      <c r="F5" s="41"/>
      <c r="G5" s="142"/>
    </row>
    <row r="6" spans="1:7" x14ac:dyDescent="0.25">
      <c r="A6" s="27">
        <v>900</v>
      </c>
      <c r="B6" s="21" t="s">
        <v>40</v>
      </c>
      <c r="C6" s="21">
        <v>1590</v>
      </c>
      <c r="D6" s="21">
        <v>3500</v>
      </c>
      <c r="E6" s="21">
        <f>SUM(D6-C6)</f>
        <v>1910</v>
      </c>
      <c r="F6" s="41">
        <f>C6/D6-1</f>
        <v>-0.54571428571428571</v>
      </c>
      <c r="G6" s="142">
        <v>3500</v>
      </c>
    </row>
    <row r="7" spans="1:7" x14ac:dyDescent="0.25">
      <c r="A7" s="27">
        <v>901</v>
      </c>
      <c r="B7" s="21" t="s">
        <v>41</v>
      </c>
      <c r="C7" s="21"/>
      <c r="D7" s="21">
        <v>250</v>
      </c>
      <c r="E7" s="21">
        <f>SUM(D7-C7)</f>
        <v>250</v>
      </c>
      <c r="F7" s="41">
        <f t="shared" ref="F7:F9" si="0">C7/D7-1</f>
        <v>-1</v>
      </c>
      <c r="G7" s="142">
        <v>250</v>
      </c>
    </row>
    <row r="8" spans="1:7" x14ac:dyDescent="0.25">
      <c r="A8" s="27">
        <v>902</v>
      </c>
      <c r="B8" s="32" t="s">
        <v>42</v>
      </c>
      <c r="C8" s="32">
        <v>0</v>
      </c>
      <c r="D8" s="32">
        <v>1000</v>
      </c>
      <c r="E8" s="32">
        <f>SUM(D8-C8)</f>
        <v>1000</v>
      </c>
      <c r="F8" s="53">
        <f t="shared" si="0"/>
        <v>-1</v>
      </c>
      <c r="G8" s="142">
        <v>0</v>
      </c>
    </row>
    <row r="9" spans="1:7" x14ac:dyDescent="0.25">
      <c r="A9" s="27"/>
      <c r="B9" s="36" t="s">
        <v>19</v>
      </c>
      <c r="C9" s="36">
        <f>SUM(C6:C8)</f>
        <v>1590</v>
      </c>
      <c r="D9" s="36">
        <f>SUM(D6:D8)</f>
        <v>4750</v>
      </c>
      <c r="E9" s="36">
        <f>SUM(D9-C9)</f>
        <v>3160</v>
      </c>
      <c r="F9" s="54">
        <f t="shared" si="0"/>
        <v>-0.66526315789473678</v>
      </c>
      <c r="G9" s="143">
        <f>SUM(G6:G8)</f>
        <v>3750</v>
      </c>
    </row>
    <row r="10" spans="1:7" x14ac:dyDescent="0.25">
      <c r="A10" s="27"/>
      <c r="B10" s="21"/>
      <c r="C10" s="21"/>
      <c r="D10" s="21"/>
      <c r="E10" s="21"/>
      <c r="F10" s="41"/>
      <c r="G10" s="142"/>
    </row>
    <row r="11" spans="1:7" s="3" customFormat="1" ht="18.75" x14ac:dyDescent="0.3">
      <c r="A11" s="43"/>
      <c r="B11" s="56" t="s">
        <v>59</v>
      </c>
      <c r="C11" s="21"/>
      <c r="D11" s="21"/>
      <c r="E11" s="21"/>
      <c r="F11" s="41"/>
      <c r="G11" s="142"/>
    </row>
    <row r="12" spans="1:7" s="3" customFormat="1" x14ac:dyDescent="0.25">
      <c r="A12" s="27">
        <v>4000</v>
      </c>
      <c r="B12" s="21" t="s">
        <v>106</v>
      </c>
      <c r="C12" s="21">
        <v>270</v>
      </c>
      <c r="D12" s="21">
        <v>2000</v>
      </c>
      <c r="E12" s="21">
        <f>SUM(D12-C12)</f>
        <v>1730</v>
      </c>
      <c r="F12" s="41">
        <f>C12/D12-1</f>
        <v>-0.86499999999999999</v>
      </c>
      <c r="G12" s="142">
        <v>2000</v>
      </c>
    </row>
    <row r="13" spans="1:7" s="3" customFormat="1" x14ac:dyDescent="0.25">
      <c r="A13" s="27">
        <v>4001</v>
      </c>
      <c r="B13" s="32" t="s">
        <v>60</v>
      </c>
      <c r="C13" s="32"/>
      <c r="D13" s="32"/>
      <c r="E13" s="32">
        <f>SUM(D13-C13)</f>
        <v>0</v>
      </c>
      <c r="F13" s="53"/>
      <c r="G13" s="142"/>
    </row>
    <row r="14" spans="1:7" s="3" customFormat="1" x14ac:dyDescent="0.25">
      <c r="A14" s="27"/>
      <c r="B14" s="36" t="s">
        <v>61</v>
      </c>
      <c r="C14" s="36">
        <f>SUM(C12:C13)</f>
        <v>270</v>
      </c>
      <c r="D14" s="36">
        <v>2000</v>
      </c>
      <c r="E14" s="36">
        <f>SUM(E12:E13)</f>
        <v>1730</v>
      </c>
      <c r="F14" s="41"/>
      <c r="G14" s="143">
        <f>SUM(G12:G13)</f>
        <v>2000</v>
      </c>
    </row>
    <row r="15" spans="1:7" x14ac:dyDescent="0.25">
      <c r="A15" s="27"/>
      <c r="B15" s="21"/>
      <c r="C15" s="21"/>
      <c r="D15" s="21"/>
      <c r="E15" s="21"/>
      <c r="F15" s="41"/>
      <c r="G15" s="142"/>
    </row>
    <row r="16" spans="1:7" ht="18.75" x14ac:dyDescent="0.3">
      <c r="A16" s="43"/>
      <c r="B16" s="56" t="s">
        <v>68</v>
      </c>
      <c r="C16" s="21"/>
      <c r="D16" s="21"/>
      <c r="E16" s="21"/>
      <c r="F16" s="41"/>
      <c r="G16" s="142"/>
    </row>
    <row r="17" spans="1:7" s="3" customFormat="1" x14ac:dyDescent="0.25">
      <c r="A17" s="27">
        <v>614</v>
      </c>
      <c r="B17" s="21" t="s">
        <v>108</v>
      </c>
      <c r="C17" s="21">
        <v>151.5</v>
      </c>
      <c r="D17" s="21">
        <v>250</v>
      </c>
      <c r="E17" s="21">
        <f>SUM(D17-C17)</f>
        <v>98.5</v>
      </c>
      <c r="F17" s="41">
        <f t="shared" ref="F17" si="1">C17/D17-1</f>
        <v>-0.39400000000000002</v>
      </c>
      <c r="G17" s="142">
        <v>250</v>
      </c>
    </row>
    <row r="18" spans="1:7" s="3" customFormat="1" x14ac:dyDescent="0.25">
      <c r="A18" s="27">
        <v>615</v>
      </c>
      <c r="B18" s="32" t="s">
        <v>138</v>
      </c>
      <c r="C18" s="32">
        <v>123.9</v>
      </c>
      <c r="D18" s="32">
        <v>0</v>
      </c>
      <c r="E18" s="32">
        <f>SUM(D18-C18)</f>
        <v>-123.9</v>
      </c>
      <c r="F18" s="53"/>
      <c r="G18" s="142">
        <v>50</v>
      </c>
    </row>
    <row r="19" spans="1:7" x14ac:dyDescent="0.25">
      <c r="A19" s="27"/>
      <c r="B19" s="36" t="s">
        <v>61</v>
      </c>
      <c r="C19" s="36">
        <f>SUM(C17:C18)</f>
        <v>275.39999999999998</v>
      </c>
      <c r="D19" s="36">
        <f>SUM(D17:D18)</f>
        <v>250</v>
      </c>
      <c r="E19" s="36">
        <f>SUM(E17-E18)</f>
        <v>222.4</v>
      </c>
      <c r="F19" s="54"/>
      <c r="G19" s="143">
        <f>SUM(G17:G18)</f>
        <v>300</v>
      </c>
    </row>
    <row r="20" spans="1:7" ht="16.5" thickBot="1" x14ac:dyDescent="0.3">
      <c r="A20" s="57"/>
      <c r="B20" s="58"/>
      <c r="C20" s="58"/>
      <c r="D20" s="58"/>
      <c r="E20" s="58"/>
      <c r="F20" s="59"/>
      <c r="G20" s="144"/>
    </row>
    <row r="21" spans="1:7" ht="20.100000000000001" customHeight="1" thickBot="1" x14ac:dyDescent="0.3">
      <c r="A21" s="60"/>
      <c r="B21" s="48" t="s">
        <v>79</v>
      </c>
      <c r="C21" s="48">
        <f>C9+C14+C19</f>
        <v>2135.4</v>
      </c>
      <c r="D21" s="48">
        <f t="shared" ref="D21" si="2">D9+D14+D19</f>
        <v>7000</v>
      </c>
      <c r="E21" s="48">
        <f>SUM(D21-C21)</f>
        <v>4864.6000000000004</v>
      </c>
      <c r="F21" s="84">
        <f>C21/D21-1</f>
        <v>-0.69494285714285708</v>
      </c>
      <c r="G21" s="145">
        <f>SUM(G9,G14,G19)</f>
        <v>6050</v>
      </c>
    </row>
    <row r="22" spans="1:7" x14ac:dyDescent="0.25">
      <c r="A22" s="27"/>
      <c r="B22" s="21"/>
      <c r="C22" s="21"/>
      <c r="D22" s="21"/>
      <c r="E22" s="21"/>
      <c r="F22" s="41"/>
      <c r="G22" s="142"/>
    </row>
    <row r="23" spans="1:7" x14ac:dyDescent="0.25">
      <c r="A23" s="27"/>
      <c r="B23" s="21"/>
      <c r="C23" s="21"/>
      <c r="D23" s="21"/>
      <c r="E23" s="21"/>
      <c r="F23" s="41"/>
      <c r="G23" s="142"/>
    </row>
    <row r="24" spans="1:7" x14ac:dyDescent="0.25">
      <c r="A24" s="20"/>
      <c r="B24" s="21"/>
      <c r="C24" s="21"/>
      <c r="D24" s="21"/>
      <c r="E24" s="21"/>
      <c r="F24" s="41"/>
      <c r="G24" s="146"/>
    </row>
    <row r="25" spans="1:7" x14ac:dyDescent="0.25">
      <c r="A25" s="20"/>
      <c r="B25" s="21"/>
      <c r="C25" s="21"/>
      <c r="D25" s="21"/>
      <c r="E25" s="21"/>
      <c r="F25" s="41"/>
      <c r="G25" s="146"/>
    </row>
    <row r="26" spans="1:7" x14ac:dyDescent="0.25">
      <c r="A26" s="20"/>
      <c r="B26" s="21"/>
      <c r="C26" s="21"/>
      <c r="D26" s="21"/>
      <c r="E26" s="21"/>
      <c r="F26" s="41"/>
      <c r="G26" s="146"/>
    </row>
  </sheetData>
  <mergeCells count="3">
    <mergeCell ref="A1:G1"/>
    <mergeCell ref="A2:G2"/>
    <mergeCell ref="E4:F4"/>
  </mergeCells>
  <phoneticPr fontId="26" type="noConversion"/>
  <pageMargins left="0.39000000000000007" right="0.39000000000000007" top="1.3900000000000003" bottom="1" header="0.5" footer="0.5"/>
  <pageSetup paperSize="9" scale="66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topLeftCell="A25" zoomScale="95" zoomScaleNormal="95" zoomScalePageLayoutView="125" workbookViewId="0">
      <selection activeCell="E41" sqref="E41"/>
    </sheetView>
  </sheetViews>
  <sheetFormatPr defaultColWidth="11" defaultRowHeight="15.75" x14ac:dyDescent="0.25"/>
  <cols>
    <col min="1" max="1" width="5.375" customWidth="1"/>
    <col min="2" max="2" width="39" customWidth="1"/>
    <col min="3" max="3" width="16.625" customWidth="1"/>
    <col min="4" max="5" width="13.875" customWidth="1"/>
    <col min="6" max="6" width="11.625" customWidth="1"/>
    <col min="7" max="7" width="46.5" customWidth="1"/>
  </cols>
  <sheetData>
    <row r="1" spans="1:7" ht="23.25" x14ac:dyDescent="0.35">
      <c r="A1" s="148" t="s">
        <v>107</v>
      </c>
      <c r="B1" s="148"/>
      <c r="C1" s="148"/>
      <c r="D1" s="148"/>
      <c r="E1" s="148"/>
      <c r="F1" s="148"/>
      <c r="G1" s="148"/>
    </row>
    <row r="2" spans="1:7" s="81" customFormat="1" ht="24.95" customHeight="1" x14ac:dyDescent="0.25">
      <c r="A2" s="156" t="s">
        <v>82</v>
      </c>
      <c r="B2" s="156"/>
      <c r="C2" s="156"/>
      <c r="D2" s="156"/>
      <c r="E2" s="156"/>
      <c r="F2" s="156"/>
      <c r="G2" s="156"/>
    </row>
    <row r="3" spans="1:7" s="81" customFormat="1" ht="15" customHeight="1" x14ac:dyDescent="0.25">
      <c r="A3" s="85"/>
      <c r="B3" s="85"/>
      <c r="C3" s="85"/>
      <c r="D3" s="85"/>
      <c r="E3" s="85"/>
      <c r="F3" s="85"/>
      <c r="G3" s="85"/>
    </row>
    <row r="4" spans="1:7" ht="35.1" customHeight="1" thickBot="1" x14ac:dyDescent="0.3">
      <c r="A4" s="13" t="s">
        <v>0</v>
      </c>
      <c r="B4" s="4" t="s">
        <v>1</v>
      </c>
      <c r="C4" s="7" t="s">
        <v>94</v>
      </c>
      <c r="D4" s="7" t="s">
        <v>2</v>
      </c>
      <c r="E4" s="150" t="s">
        <v>95</v>
      </c>
      <c r="F4" s="151"/>
      <c r="G4" s="25" t="s">
        <v>3</v>
      </c>
    </row>
    <row r="5" spans="1:7" ht="21" customHeight="1" x14ac:dyDescent="0.3">
      <c r="A5" s="1"/>
      <c r="B5" s="103" t="s">
        <v>12</v>
      </c>
      <c r="C5" s="1"/>
      <c r="D5" s="1"/>
      <c r="E5" s="1"/>
      <c r="F5" s="35"/>
      <c r="G5" s="70"/>
    </row>
    <row r="6" spans="1:7" s="11" customFormat="1" ht="20.100000000000001" customHeight="1" x14ac:dyDescent="0.25">
      <c r="A6" s="35"/>
      <c r="B6" s="1" t="s">
        <v>4</v>
      </c>
      <c r="C6" s="21">
        <v>62000</v>
      </c>
      <c r="D6" s="21">
        <v>62000</v>
      </c>
      <c r="E6" s="21">
        <f>D6-C6</f>
        <v>0</v>
      </c>
      <c r="F6" s="86">
        <f>C6/D6-1</f>
        <v>0</v>
      </c>
      <c r="G6" s="37"/>
    </row>
    <row r="7" spans="1:7" s="11" customFormat="1" x14ac:dyDescent="0.25">
      <c r="A7" s="35"/>
      <c r="B7" s="1" t="s">
        <v>6</v>
      </c>
      <c r="C7" s="21">
        <v>7565.91</v>
      </c>
      <c r="D7" s="21">
        <f>Income!D7</f>
        <v>0</v>
      </c>
      <c r="E7" s="21">
        <f t="shared" ref="E7:E11" si="0">D7-C7</f>
        <v>-7565.91</v>
      </c>
      <c r="F7" s="86"/>
      <c r="G7" s="37"/>
    </row>
    <row r="8" spans="1:7" s="11" customFormat="1" x14ac:dyDescent="0.25">
      <c r="A8" s="35"/>
      <c r="B8" s="33" t="s">
        <v>91</v>
      </c>
      <c r="C8" s="32">
        <v>17927.060000000001</v>
      </c>
      <c r="D8" s="32">
        <f>SUM(Income!D8:D14)</f>
        <v>9000</v>
      </c>
      <c r="E8" s="32">
        <f>C8-D8</f>
        <v>8927.0600000000013</v>
      </c>
      <c r="F8" s="87"/>
      <c r="G8" s="37"/>
    </row>
    <row r="9" spans="1:7" s="11" customFormat="1" x14ac:dyDescent="0.25">
      <c r="A9" s="35"/>
      <c r="B9" s="35" t="s">
        <v>86</v>
      </c>
      <c r="C9" s="36">
        <f>SUM(C6:C8)</f>
        <v>87492.97</v>
      </c>
      <c r="D9" s="36">
        <f t="shared" ref="D9:E9" si="1">SUM(D6:D8)</f>
        <v>71000</v>
      </c>
      <c r="E9" s="36">
        <f t="shared" si="1"/>
        <v>1361.1500000000015</v>
      </c>
      <c r="F9" s="100"/>
      <c r="G9" s="37"/>
    </row>
    <row r="10" spans="1:7" s="11" customFormat="1" x14ac:dyDescent="0.25">
      <c r="A10" s="35"/>
      <c r="B10" s="33"/>
      <c r="C10" s="32"/>
      <c r="D10" s="32"/>
      <c r="E10" s="32">
        <f t="shared" si="0"/>
        <v>0</v>
      </c>
      <c r="F10" s="87"/>
      <c r="G10" s="37"/>
    </row>
    <row r="11" spans="1:7" ht="21" customHeight="1" x14ac:dyDescent="0.25">
      <c r="A11" s="1"/>
      <c r="B11" s="82" t="s">
        <v>80</v>
      </c>
      <c r="C11" s="83">
        <f>C9+C10</f>
        <v>87492.97</v>
      </c>
      <c r="D11" s="83">
        <f t="shared" ref="D11" si="2">D9+D10</f>
        <v>71000</v>
      </c>
      <c r="E11" s="83">
        <f t="shared" si="0"/>
        <v>-16492.97</v>
      </c>
      <c r="F11" s="101">
        <f t="shared" ref="F11" si="3">C11/D11-1</f>
        <v>0.23229535211267605</v>
      </c>
      <c r="G11" s="37"/>
    </row>
    <row r="12" spans="1:7" ht="21" customHeight="1" x14ac:dyDescent="0.3">
      <c r="A12" s="1"/>
      <c r="B12" s="103" t="s">
        <v>97</v>
      </c>
      <c r="C12" s="21"/>
      <c r="D12" s="21"/>
      <c r="E12" s="21"/>
      <c r="F12" s="86"/>
      <c r="G12" s="28"/>
    </row>
    <row r="13" spans="1:7" x14ac:dyDescent="0.25">
      <c r="A13" s="1"/>
      <c r="B13" s="102" t="s">
        <v>88</v>
      </c>
      <c r="C13" s="21"/>
      <c r="D13" s="21"/>
      <c r="E13" s="21"/>
      <c r="F13" s="86"/>
      <c r="G13" s="28"/>
    </row>
    <row r="14" spans="1:7" x14ac:dyDescent="0.25">
      <c r="A14" s="1"/>
      <c r="B14" s="1" t="s">
        <v>15</v>
      </c>
      <c r="C14" s="21">
        <v>16113.09</v>
      </c>
      <c r="D14" s="21">
        <v>17600</v>
      </c>
      <c r="E14" s="21">
        <f t="shared" ref="E14:E18" si="4">C14-D14</f>
        <v>-1486.9099999999999</v>
      </c>
      <c r="F14" s="86">
        <f t="shared" ref="F14:F27" si="5">C14/D14-1</f>
        <v>-8.4483522727272664E-2</v>
      </c>
      <c r="G14" s="28"/>
    </row>
    <row r="15" spans="1:7" x14ac:dyDescent="0.25">
      <c r="A15" s="1"/>
      <c r="B15" s="1" t="s">
        <v>83</v>
      </c>
      <c r="C15" s="21">
        <v>39</v>
      </c>
      <c r="D15" s="21">
        <v>2000</v>
      </c>
      <c r="E15" s="21">
        <f t="shared" si="4"/>
        <v>-1961</v>
      </c>
      <c r="F15" s="86">
        <f t="shared" si="5"/>
        <v>-0.98050000000000004</v>
      </c>
      <c r="G15" s="28"/>
    </row>
    <row r="16" spans="1:7" x14ac:dyDescent="0.25">
      <c r="A16" s="1"/>
      <c r="B16" s="1" t="s">
        <v>81</v>
      </c>
      <c r="C16" s="21">
        <v>6207.34</v>
      </c>
      <c r="D16" s="21">
        <v>5620</v>
      </c>
      <c r="E16" s="21">
        <f t="shared" si="4"/>
        <v>587.34000000000015</v>
      </c>
      <c r="F16" s="86">
        <f t="shared" si="5"/>
        <v>0.10450889679715303</v>
      </c>
      <c r="G16" s="28"/>
    </row>
    <row r="17" spans="1:7" x14ac:dyDescent="0.25">
      <c r="A17" s="1"/>
      <c r="B17" s="33" t="s">
        <v>64</v>
      </c>
      <c r="C17" s="32">
        <v>819.77</v>
      </c>
      <c r="D17" s="32">
        <v>2500</v>
      </c>
      <c r="E17" s="32">
        <f t="shared" si="4"/>
        <v>-1680.23</v>
      </c>
      <c r="F17" s="87">
        <f>C17/D17-1</f>
        <v>-0.67209200000000002</v>
      </c>
      <c r="G17" s="28"/>
    </row>
    <row r="18" spans="1:7" x14ac:dyDescent="0.25">
      <c r="A18" s="1"/>
      <c r="B18" s="35" t="s">
        <v>100</v>
      </c>
      <c r="C18" s="36">
        <f>SUM(C14:C17)</f>
        <v>23179.200000000001</v>
      </c>
      <c r="D18" s="36">
        <f>SUM(D14:D17)</f>
        <v>27720</v>
      </c>
      <c r="E18" s="36">
        <f t="shared" si="4"/>
        <v>-4540.7999999999993</v>
      </c>
      <c r="F18" s="100">
        <f t="shared" si="5"/>
        <v>-0.16380952380952374</v>
      </c>
      <c r="G18" s="28"/>
    </row>
    <row r="19" spans="1:7" x14ac:dyDescent="0.25">
      <c r="A19" s="1"/>
      <c r="B19" s="102" t="s">
        <v>98</v>
      </c>
      <c r="C19" s="21"/>
      <c r="D19" s="21"/>
      <c r="E19" s="21"/>
      <c r="F19" s="86"/>
      <c r="G19" s="28"/>
    </row>
    <row r="20" spans="1:7" x14ac:dyDescent="0.25">
      <c r="A20" s="1"/>
      <c r="B20" s="1" t="s">
        <v>33</v>
      </c>
      <c r="C20" s="21">
        <v>10779.7</v>
      </c>
      <c r="D20" s="21">
        <v>9500</v>
      </c>
      <c r="E20" s="21">
        <f>C20-D20</f>
        <v>1279.7000000000007</v>
      </c>
      <c r="F20" s="86">
        <f t="shared" si="5"/>
        <v>0.13470526315789488</v>
      </c>
      <c r="G20" s="28"/>
    </row>
    <row r="21" spans="1:7" x14ac:dyDescent="0.25">
      <c r="A21" s="1"/>
      <c r="B21" s="1" t="s">
        <v>37</v>
      </c>
      <c r="C21" s="21">
        <v>9242.99</v>
      </c>
      <c r="D21" s="21">
        <v>3000</v>
      </c>
      <c r="E21" s="21">
        <f t="shared" ref="E21:E26" si="6">C21-D21</f>
        <v>6242.99</v>
      </c>
      <c r="F21" s="86">
        <f t="shared" si="5"/>
        <v>2.0809966666666666</v>
      </c>
      <c r="G21" s="28"/>
    </row>
    <row r="22" spans="1:7" x14ac:dyDescent="0.25">
      <c r="A22" s="1"/>
      <c r="B22" s="1" t="s">
        <v>43</v>
      </c>
      <c r="C22" s="21">
        <v>2789.98</v>
      </c>
      <c r="D22" s="21">
        <v>4000</v>
      </c>
      <c r="E22" s="21">
        <f t="shared" si="6"/>
        <v>-1210.02</v>
      </c>
      <c r="F22" s="86">
        <f t="shared" si="5"/>
        <v>-0.30250500000000002</v>
      </c>
      <c r="G22" s="28"/>
    </row>
    <row r="23" spans="1:7" x14ac:dyDescent="0.25">
      <c r="A23" s="1"/>
      <c r="B23" s="1" t="s">
        <v>84</v>
      </c>
      <c r="C23" s="21">
        <v>10684.41</v>
      </c>
      <c r="D23" s="21">
        <v>13600</v>
      </c>
      <c r="E23" s="21">
        <f t="shared" si="6"/>
        <v>-2915.59</v>
      </c>
      <c r="F23" s="86">
        <f t="shared" si="5"/>
        <v>-0.21438161764705888</v>
      </c>
      <c r="G23" s="28"/>
    </row>
    <row r="24" spans="1:7" x14ac:dyDescent="0.25">
      <c r="A24" s="1"/>
      <c r="B24" s="1" t="s">
        <v>53</v>
      </c>
      <c r="C24" s="21">
        <v>15394.36</v>
      </c>
      <c r="D24" s="21">
        <v>6250</v>
      </c>
      <c r="E24" s="21">
        <f t="shared" si="6"/>
        <v>9144.36</v>
      </c>
      <c r="F24" s="86">
        <f t="shared" si="5"/>
        <v>1.4630976000000002</v>
      </c>
      <c r="G24" s="28"/>
    </row>
    <row r="25" spans="1:7" x14ac:dyDescent="0.25">
      <c r="A25" s="1"/>
      <c r="B25" s="1" t="s">
        <v>72</v>
      </c>
      <c r="C25" s="21">
        <v>6693.66</v>
      </c>
      <c r="D25" s="21">
        <v>7250</v>
      </c>
      <c r="E25" s="21">
        <f t="shared" si="6"/>
        <v>-556.34000000000015</v>
      </c>
      <c r="F25" s="104">
        <f>C25/D25-1</f>
        <v>-7.6736551724137958E-2</v>
      </c>
      <c r="G25" s="28"/>
    </row>
    <row r="26" spans="1:7" x14ac:dyDescent="0.25">
      <c r="A26" s="1"/>
      <c r="B26" s="33" t="s">
        <v>85</v>
      </c>
      <c r="C26" s="32">
        <v>165.55</v>
      </c>
      <c r="D26" s="32">
        <v>3500</v>
      </c>
      <c r="E26" s="32">
        <f t="shared" si="6"/>
        <v>-3334.45</v>
      </c>
      <c r="F26" s="87">
        <f t="shared" si="5"/>
        <v>-0.95269999999999999</v>
      </c>
      <c r="G26" s="28"/>
    </row>
    <row r="27" spans="1:7" s="11" customFormat="1" ht="21" customHeight="1" x14ac:dyDescent="0.25">
      <c r="A27" s="35"/>
      <c r="B27" s="35" t="s">
        <v>101</v>
      </c>
      <c r="C27" s="36">
        <f>SUM(C20:C26)</f>
        <v>55750.650000000009</v>
      </c>
      <c r="D27" s="36">
        <f>SUM(D20:D26)</f>
        <v>47100</v>
      </c>
      <c r="E27" s="36">
        <f>C27-D27</f>
        <v>8650.6500000000087</v>
      </c>
      <c r="F27" s="86">
        <f t="shared" si="5"/>
        <v>0.18366560509554164</v>
      </c>
      <c r="G27" s="37"/>
    </row>
    <row r="28" spans="1:7" ht="21" customHeight="1" x14ac:dyDescent="0.25">
      <c r="A28" s="1"/>
      <c r="B28" s="71" t="s">
        <v>87</v>
      </c>
      <c r="C28" s="21"/>
      <c r="D28" s="21"/>
      <c r="E28" s="21"/>
      <c r="F28" s="86"/>
      <c r="G28" s="28"/>
    </row>
    <row r="29" spans="1:7" x14ac:dyDescent="0.25">
      <c r="A29" s="1"/>
      <c r="B29" s="1" t="s">
        <v>5</v>
      </c>
      <c r="C29" s="21">
        <v>1590</v>
      </c>
      <c r="D29" s="21">
        <v>4750</v>
      </c>
      <c r="E29" s="21">
        <f t="shared" ref="E29:E32" si="7">C29-D29</f>
        <v>-3160</v>
      </c>
      <c r="F29" s="86">
        <f t="shared" ref="F29:F33" si="8">C29/D29-1</f>
        <v>-0.66526315789473678</v>
      </c>
      <c r="G29" s="28"/>
    </row>
    <row r="30" spans="1:7" x14ac:dyDescent="0.25">
      <c r="A30" s="1"/>
      <c r="B30" s="1" t="s">
        <v>99</v>
      </c>
      <c r="C30" s="21">
        <v>270</v>
      </c>
      <c r="D30" s="21">
        <v>2000</v>
      </c>
      <c r="E30" s="21">
        <f t="shared" si="7"/>
        <v>-1730</v>
      </c>
      <c r="F30" s="86">
        <f t="shared" si="8"/>
        <v>-0.86499999999999999</v>
      </c>
      <c r="G30" s="28"/>
    </row>
    <row r="31" spans="1:7" x14ac:dyDescent="0.25">
      <c r="A31" s="1"/>
      <c r="B31" s="1" t="s">
        <v>140</v>
      </c>
      <c r="C31" s="21">
        <v>672</v>
      </c>
      <c r="D31" s="21"/>
      <c r="E31" s="21"/>
      <c r="F31" s="86"/>
      <c r="G31" s="28"/>
    </row>
    <row r="32" spans="1:7" x14ac:dyDescent="0.25">
      <c r="A32" s="1"/>
      <c r="B32" s="33" t="s">
        <v>68</v>
      </c>
      <c r="C32" s="32">
        <v>275.39999999999998</v>
      </c>
      <c r="D32" s="32">
        <v>250</v>
      </c>
      <c r="E32" s="32">
        <f t="shared" si="7"/>
        <v>25.399999999999977</v>
      </c>
      <c r="F32" s="87"/>
      <c r="G32" s="28"/>
    </row>
    <row r="33" spans="1:7" s="11" customFormat="1" ht="21" customHeight="1" x14ac:dyDescent="0.25">
      <c r="A33" s="35"/>
      <c r="B33" s="35" t="s">
        <v>102</v>
      </c>
      <c r="C33" s="36">
        <f>SUM(C29:C32)</f>
        <v>2807.4</v>
      </c>
      <c r="D33" s="36">
        <f>SUM(D29:D32)</f>
        <v>7000</v>
      </c>
      <c r="E33" s="36">
        <f>C33-D33</f>
        <v>-4192.6000000000004</v>
      </c>
      <c r="F33" s="86">
        <f t="shared" si="8"/>
        <v>-0.59894285714285711</v>
      </c>
      <c r="G33" s="37"/>
    </row>
    <row r="34" spans="1:7" s="11" customFormat="1" ht="8.1" customHeight="1" x14ac:dyDescent="0.25">
      <c r="A34" s="35"/>
      <c r="B34" s="77"/>
      <c r="C34" s="78"/>
      <c r="D34" s="78"/>
      <c r="E34" s="78"/>
      <c r="F34" s="87"/>
      <c r="G34" s="37"/>
    </row>
    <row r="35" spans="1:7" s="11" customFormat="1" ht="21" customHeight="1" x14ac:dyDescent="0.25">
      <c r="A35" s="35"/>
      <c r="B35" s="82" t="s">
        <v>92</v>
      </c>
      <c r="C35" s="83">
        <f>C18+C27+C33</f>
        <v>81737.25</v>
      </c>
      <c r="D35" s="83">
        <f>D18+D27+D33</f>
        <v>81820</v>
      </c>
      <c r="E35" s="83">
        <f>C35-D35</f>
        <v>-82.75</v>
      </c>
      <c r="F35" s="88">
        <f t="shared" ref="F35" si="9">C35/D35-1</f>
        <v>-1.0113664140797285E-3</v>
      </c>
      <c r="G35" s="37"/>
    </row>
    <row r="36" spans="1:7" ht="8.1" customHeight="1" thickBot="1" x14ac:dyDescent="0.3">
      <c r="A36" s="72"/>
      <c r="B36" s="72"/>
      <c r="C36" s="58"/>
      <c r="D36" s="58"/>
      <c r="E36" s="58"/>
      <c r="F36" s="89"/>
      <c r="G36" s="73"/>
    </row>
    <row r="37" spans="1:7" s="76" customFormat="1" ht="20.100000000000001" customHeight="1" thickBot="1" x14ac:dyDescent="0.3">
      <c r="A37" s="47"/>
      <c r="B37" s="47" t="s">
        <v>89</v>
      </c>
      <c r="C37" s="48">
        <f>C11-C35</f>
        <v>5755.7200000000012</v>
      </c>
      <c r="D37" s="48">
        <f>D11-D35</f>
        <v>-10820</v>
      </c>
      <c r="E37" s="48">
        <f>E11-E35</f>
        <v>-16410.22</v>
      </c>
      <c r="F37" s="90">
        <f t="shared" ref="F37" si="10">C37/D37-1</f>
        <v>-1.5319519408502775</v>
      </c>
      <c r="G37" s="63"/>
    </row>
    <row r="38" spans="1:7" x14ac:dyDescent="0.25">
      <c r="A38" s="1"/>
      <c r="B38" s="1" t="s">
        <v>142</v>
      </c>
      <c r="C38" s="21">
        <v>5500</v>
      </c>
      <c r="D38" s="21"/>
      <c r="E38" s="21"/>
      <c r="F38" s="86"/>
      <c r="G38" s="28"/>
    </row>
    <row r="39" spans="1:7" x14ac:dyDescent="0.25">
      <c r="A39" s="1"/>
      <c r="B39" s="1" t="s">
        <v>131</v>
      </c>
      <c r="C39" s="140">
        <f>SUM(C35+C38)</f>
        <v>87237.25</v>
      </c>
      <c r="D39" s="21"/>
      <c r="E39" s="21"/>
      <c r="F39" s="86"/>
      <c r="G39" s="28"/>
    </row>
    <row r="40" spans="1:7" x14ac:dyDescent="0.25">
      <c r="A40" s="1"/>
      <c r="B40" s="1" t="s">
        <v>143</v>
      </c>
      <c r="C40" s="21">
        <v>6820.57</v>
      </c>
      <c r="D40" s="21"/>
      <c r="E40" s="21"/>
      <c r="F40" s="86"/>
      <c r="G40" s="28"/>
    </row>
    <row r="41" spans="1:7" x14ac:dyDescent="0.25">
      <c r="A41" s="1"/>
      <c r="B41" s="33"/>
      <c r="C41" s="32"/>
      <c r="D41" s="33"/>
      <c r="E41" s="33"/>
      <c r="F41" s="87"/>
      <c r="G41" s="28"/>
    </row>
    <row r="42" spans="1:7" ht="20.100000000000001" customHeight="1" x14ac:dyDescent="0.25">
      <c r="A42" s="1"/>
      <c r="B42" s="82" t="s">
        <v>61</v>
      </c>
      <c r="C42" s="83">
        <f>SUM(C35+C37)</f>
        <v>87492.97</v>
      </c>
      <c r="D42" s="82"/>
      <c r="E42" s="82"/>
      <c r="F42" s="88"/>
      <c r="G42" s="28"/>
    </row>
    <row r="43" spans="1:7" ht="16.5" thickBot="1" x14ac:dyDescent="0.3">
      <c r="A43" s="72"/>
      <c r="B43" s="72"/>
      <c r="C43" s="58"/>
      <c r="D43" s="72"/>
      <c r="E43" s="72"/>
      <c r="F43" s="89"/>
      <c r="G43" s="73"/>
    </row>
    <row r="44" spans="1:7" ht="20.100000000000001" customHeight="1" thickBot="1" x14ac:dyDescent="0.3">
      <c r="A44" s="75"/>
      <c r="B44" s="75" t="s">
        <v>90</v>
      </c>
      <c r="C44" s="61">
        <f>C35+C37</f>
        <v>87492.97</v>
      </c>
      <c r="D44" s="75"/>
      <c r="E44" s="75"/>
      <c r="F44" s="91"/>
      <c r="G44" s="74"/>
    </row>
    <row r="45" spans="1:7" ht="21" customHeight="1" x14ac:dyDescent="0.25">
      <c r="A45" s="1"/>
      <c r="B45" s="71" t="s">
        <v>93</v>
      </c>
      <c r="C45" s="1"/>
      <c r="D45" s="1"/>
      <c r="E45" s="1"/>
      <c r="F45" s="86"/>
      <c r="G45" s="28"/>
    </row>
    <row r="46" spans="1:7" s="11" customFormat="1" x14ac:dyDescent="0.25">
      <c r="A46" s="35"/>
      <c r="B46" s="35" t="s">
        <v>130</v>
      </c>
      <c r="C46" s="36">
        <f>SUM(C9-C18)</f>
        <v>64313.770000000004</v>
      </c>
      <c r="D46" s="36">
        <f>D9-D18</f>
        <v>43280</v>
      </c>
      <c r="E46" s="36"/>
      <c r="F46" s="86"/>
      <c r="G46" s="80"/>
    </row>
    <row r="47" spans="1:7" x14ac:dyDescent="0.25">
      <c r="A47" s="1"/>
      <c r="B47" s="1" t="s">
        <v>132</v>
      </c>
      <c r="C47" s="79">
        <f>C18/C9</f>
        <v>0.26492642780328524</v>
      </c>
      <c r="D47" s="79">
        <f>D18/D9</f>
        <v>0.39042253521126763</v>
      </c>
      <c r="E47" s="79"/>
      <c r="F47" s="86"/>
      <c r="G47" s="28"/>
    </row>
    <row r="48" spans="1:7" x14ac:dyDescent="0.25">
      <c r="A48" s="1"/>
      <c r="B48" s="1" t="s">
        <v>133</v>
      </c>
      <c r="C48" s="79">
        <f>C27/C9</f>
        <v>0.63720148030178891</v>
      </c>
      <c r="D48" s="79">
        <f>D27/D9</f>
        <v>0.66338028169014085</v>
      </c>
      <c r="E48" s="79"/>
      <c r="F48" s="86"/>
      <c r="G48" s="28"/>
    </row>
    <row r="49" spans="1:7" x14ac:dyDescent="0.25">
      <c r="A49" s="1"/>
      <c r="B49" s="1" t="s">
        <v>134</v>
      </c>
      <c r="C49" s="36">
        <f>C9-C18-C27</f>
        <v>8563.1199999999953</v>
      </c>
      <c r="D49" s="36">
        <f>D9-D18-D27</f>
        <v>-3820</v>
      </c>
      <c r="E49" s="79"/>
      <c r="F49" s="86"/>
      <c r="G49" s="28"/>
    </row>
    <row r="50" spans="1:7" x14ac:dyDescent="0.25">
      <c r="A50" s="33"/>
      <c r="B50" s="33" t="s">
        <v>135</v>
      </c>
      <c r="C50" s="105">
        <f>(C18+C27+C29+C32)/C9</f>
        <v>0.92344847820344877</v>
      </c>
      <c r="D50" s="105">
        <f>(D18+D27+D29+D32)/D9</f>
        <v>1.1242253521126762</v>
      </c>
      <c r="E50" s="105"/>
      <c r="F50" s="87"/>
      <c r="G50" s="28"/>
    </row>
    <row r="51" spans="1:7" ht="20.100000000000001" customHeight="1" x14ac:dyDescent="0.25">
      <c r="A51" s="1"/>
      <c r="B51" s="35" t="s">
        <v>103</v>
      </c>
      <c r="C51" s="106">
        <f>C35/C11</f>
        <v>0.93421505750690592</v>
      </c>
      <c r="D51" s="106">
        <f>D35/D11</f>
        <v>1.1523943661971832</v>
      </c>
      <c r="E51" s="79"/>
      <c r="F51" s="86"/>
      <c r="G51" s="28"/>
    </row>
    <row r="52" spans="1:7" x14ac:dyDescent="0.25">
      <c r="F52" s="92"/>
    </row>
    <row r="53" spans="1:7" x14ac:dyDescent="0.25">
      <c r="B53" t="s">
        <v>110</v>
      </c>
      <c r="C53" s="116">
        <v>43191</v>
      </c>
      <c r="D53" s="116"/>
      <c r="E53" s="141">
        <v>43529</v>
      </c>
      <c r="F53" s="92"/>
    </row>
    <row r="54" spans="1:7" x14ac:dyDescent="0.25">
      <c r="A54">
        <v>4407</v>
      </c>
      <c r="B54" t="s">
        <v>116</v>
      </c>
      <c r="C54" s="115">
        <v>9259.81</v>
      </c>
      <c r="D54" s="115" t="s">
        <v>112</v>
      </c>
      <c r="E54" s="115" t="s">
        <v>114</v>
      </c>
      <c r="G54" s="115"/>
    </row>
    <row r="55" spans="1:7" x14ac:dyDescent="0.25">
      <c r="A55">
        <v>3008</v>
      </c>
      <c r="B55" t="s">
        <v>37</v>
      </c>
      <c r="C55" s="115">
        <v>15000</v>
      </c>
      <c r="D55" s="115"/>
      <c r="E55" s="115">
        <v>15000</v>
      </c>
    </row>
    <row r="56" spans="1:7" x14ac:dyDescent="0.25">
      <c r="A56">
        <v>3024</v>
      </c>
      <c r="B56" t="s">
        <v>53</v>
      </c>
      <c r="C56" s="115">
        <v>9612.16</v>
      </c>
      <c r="D56" s="115"/>
      <c r="E56" s="115">
        <v>9612.16</v>
      </c>
    </row>
    <row r="57" spans="1:7" x14ac:dyDescent="0.25">
      <c r="A57">
        <v>5553</v>
      </c>
      <c r="B57" t="s">
        <v>111</v>
      </c>
      <c r="C57" s="115">
        <v>0</v>
      </c>
      <c r="D57" s="115">
        <v>0</v>
      </c>
      <c r="E57" s="115">
        <v>0</v>
      </c>
    </row>
    <row r="58" spans="1:7" x14ac:dyDescent="0.25">
      <c r="A58">
        <v>7268</v>
      </c>
      <c r="B58" t="s">
        <v>113</v>
      </c>
      <c r="C58" s="115">
        <v>85948.54</v>
      </c>
      <c r="D58" s="115"/>
      <c r="E58" s="115">
        <v>72902.820000000007</v>
      </c>
    </row>
    <row r="60" spans="1:7" x14ac:dyDescent="0.25">
      <c r="B60" t="s">
        <v>121</v>
      </c>
    </row>
    <row r="61" spans="1:7" x14ac:dyDescent="0.25">
      <c r="B61" t="s">
        <v>136</v>
      </c>
    </row>
    <row r="62" spans="1:7" x14ac:dyDescent="0.25">
      <c r="B62" t="s">
        <v>137</v>
      </c>
    </row>
  </sheetData>
  <mergeCells count="3">
    <mergeCell ref="A1:G1"/>
    <mergeCell ref="A2:G2"/>
    <mergeCell ref="E4:F4"/>
  </mergeCells>
  <phoneticPr fontId="26" type="noConversion"/>
  <pageMargins left="0.39370078740157483" right="0.39370078740157483" top="1.3937007874015748" bottom="1" header="0.5" footer="0.5"/>
  <pageSetup paperSize="9" scale="60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Overhead</vt:lpstr>
      <vt:lpstr>Other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Fiona Hensher</cp:lastModifiedBy>
  <cp:lastPrinted>2018-11-13T12:13:53Z</cp:lastPrinted>
  <dcterms:created xsi:type="dcterms:W3CDTF">2018-04-16T12:57:04Z</dcterms:created>
  <dcterms:modified xsi:type="dcterms:W3CDTF">2019-04-04T08:59:00Z</dcterms:modified>
</cp:coreProperties>
</file>