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iona Hensher\Documents\"/>
    </mc:Choice>
  </mc:AlternateContent>
  <xr:revisionPtr revIDLastSave="0" documentId="10_ncr:8100000_{D1B75BFF-4E2C-4B18-AD4F-CF7BCE876CA8}" xr6:coauthVersionLast="32" xr6:coauthVersionMax="32" xr10:uidLastSave="{00000000-0000-0000-0000-000000000000}"/>
  <bookViews>
    <workbookView xWindow="0" yWindow="0" windowWidth="20490" windowHeight="6945" tabRatio="500" xr2:uid="{00000000-000D-0000-FFFF-FFFF00000000}"/>
  </bookViews>
  <sheets>
    <sheet name="Summary" sheetId="1" r:id="rId1"/>
    <sheet name="Income" sheetId="2" r:id="rId2"/>
    <sheet name="Overhead" sheetId="3" r:id="rId3"/>
    <sheet name="Other" sheetId="4" r:id="rId4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4" i="1" l="1"/>
  <c r="C22" i="1" s="1"/>
  <c r="C10" i="3" l="1"/>
  <c r="C15" i="3"/>
  <c r="C33" i="3"/>
  <c r="F33" i="3" s="1"/>
  <c r="C38" i="3"/>
  <c r="C42" i="3"/>
  <c r="C48" i="3"/>
  <c r="C56" i="3"/>
  <c r="F56" i="3" s="1"/>
  <c r="C63" i="3"/>
  <c r="F63" i="3" s="1"/>
  <c r="C68" i="3"/>
  <c r="C72" i="3"/>
  <c r="C81" i="3"/>
  <c r="D10" i="3"/>
  <c r="D15" i="3"/>
  <c r="D33" i="3"/>
  <c r="D38" i="3"/>
  <c r="D42" i="3"/>
  <c r="D48" i="3"/>
  <c r="D56" i="3"/>
  <c r="D63" i="3"/>
  <c r="D68" i="3"/>
  <c r="D72" i="3"/>
  <c r="D81" i="3"/>
  <c r="D83" i="3"/>
  <c r="F81" i="3"/>
  <c r="F80" i="3"/>
  <c r="F79" i="3"/>
  <c r="F78" i="3"/>
  <c r="F77" i="3"/>
  <c r="F74" i="3"/>
  <c r="F72" i="3"/>
  <c r="F71" i="3"/>
  <c r="F70" i="3"/>
  <c r="F68" i="3"/>
  <c r="F67" i="3"/>
  <c r="F66" i="3"/>
  <c r="F65" i="3"/>
  <c r="F62" i="3"/>
  <c r="F61" i="3"/>
  <c r="F60" i="3"/>
  <c r="F59" i="3"/>
  <c r="F58" i="3"/>
  <c r="F48" i="3"/>
  <c r="F47" i="3"/>
  <c r="F46" i="3"/>
  <c r="F45" i="3"/>
  <c r="F44" i="3"/>
  <c r="F55" i="3"/>
  <c r="F54" i="3"/>
  <c r="F53" i="3"/>
  <c r="F52" i="3"/>
  <c r="F51" i="3"/>
  <c r="F42" i="3"/>
  <c r="F40" i="3"/>
  <c r="F38" i="3"/>
  <c r="F37" i="3"/>
  <c r="F36" i="3"/>
  <c r="F35" i="3"/>
  <c r="F31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5" i="3"/>
  <c r="F13" i="3"/>
  <c r="F10" i="3"/>
  <c r="F9" i="3"/>
  <c r="F7" i="3"/>
  <c r="F6" i="3"/>
  <c r="F6" i="4"/>
  <c r="C16" i="2"/>
  <c r="C9" i="1"/>
  <c r="F9" i="1" s="1"/>
  <c r="C11" i="1"/>
  <c r="C12" i="1"/>
  <c r="C15" i="1"/>
  <c r="C16" i="1"/>
  <c r="C17" i="1"/>
  <c r="F17" i="1" s="1"/>
  <c r="C19" i="1"/>
  <c r="C20" i="1"/>
  <c r="C21" i="1"/>
  <c r="F21" i="1" s="1"/>
  <c r="C9" i="4"/>
  <c r="C24" i="1"/>
  <c r="F24" i="1" s="1"/>
  <c r="C14" i="4"/>
  <c r="C25" i="1" s="1"/>
  <c r="C27" i="1" s="1"/>
  <c r="C19" i="4"/>
  <c r="C26" i="1"/>
  <c r="D16" i="2"/>
  <c r="D9" i="1"/>
  <c r="D11" i="1"/>
  <c r="D12" i="1"/>
  <c r="D13" i="1"/>
  <c r="D14" i="1"/>
  <c r="D15" i="1"/>
  <c r="D16" i="1"/>
  <c r="D17" i="1"/>
  <c r="D18" i="1"/>
  <c r="D19" i="1"/>
  <c r="D20" i="1"/>
  <c r="D21" i="1"/>
  <c r="D22" i="1"/>
  <c r="D9" i="4"/>
  <c r="D24" i="1"/>
  <c r="D25" i="1"/>
  <c r="D26" i="1"/>
  <c r="D27" i="1"/>
  <c r="D29" i="1"/>
  <c r="D31" i="1"/>
  <c r="F20" i="1"/>
  <c r="F19" i="1"/>
  <c r="F16" i="1"/>
  <c r="F15" i="1"/>
  <c r="F14" i="1"/>
  <c r="F12" i="1"/>
  <c r="F11" i="1"/>
  <c r="C6" i="1"/>
  <c r="F6" i="1" s="1"/>
  <c r="D6" i="1"/>
  <c r="D8" i="1" s="1"/>
  <c r="D21" i="4"/>
  <c r="F17" i="4"/>
  <c r="F12" i="4"/>
  <c r="F9" i="4"/>
  <c r="F8" i="4"/>
  <c r="F7" i="4"/>
  <c r="D7" i="1"/>
  <c r="C7" i="1"/>
  <c r="E7" i="1"/>
  <c r="D43" i="1"/>
  <c r="D41" i="1"/>
  <c r="D42" i="1"/>
  <c r="C36" i="1"/>
  <c r="E10" i="3"/>
  <c r="E11" i="1"/>
  <c r="E15" i="3"/>
  <c r="E12" i="1"/>
  <c r="E33" i="3"/>
  <c r="E13" i="1" s="1"/>
  <c r="E38" i="3"/>
  <c r="E14" i="1"/>
  <c r="E40" i="3"/>
  <c r="E42" i="3"/>
  <c r="E15" i="1"/>
  <c r="E48" i="3"/>
  <c r="E16" i="1"/>
  <c r="E56" i="3"/>
  <c r="E17" i="1"/>
  <c r="E68" i="3"/>
  <c r="E19" i="1" s="1"/>
  <c r="E72" i="3"/>
  <c r="E20" i="1"/>
  <c r="E74" i="3"/>
  <c r="E75" i="3"/>
  <c r="E76" i="3"/>
  <c r="E77" i="3"/>
  <c r="E78" i="3"/>
  <c r="E79" i="3"/>
  <c r="E80" i="3"/>
  <c r="E81" i="3"/>
  <c r="E21" i="1" s="1"/>
  <c r="E9" i="4"/>
  <c r="E24" i="1"/>
  <c r="E14" i="4"/>
  <c r="E25" i="1" s="1"/>
  <c r="E19" i="4"/>
  <c r="E26" i="1"/>
  <c r="E5" i="2"/>
  <c r="E18" i="4"/>
  <c r="E13" i="4"/>
  <c r="E12" i="4"/>
  <c r="E8" i="4"/>
  <c r="E7" i="4"/>
  <c r="E6" i="4"/>
  <c r="E17" i="4"/>
  <c r="E71" i="3"/>
  <c r="E70" i="3"/>
  <c r="E67" i="3"/>
  <c r="E66" i="3"/>
  <c r="E65" i="3"/>
  <c r="E62" i="3"/>
  <c r="E61" i="3"/>
  <c r="E60" i="3"/>
  <c r="E59" i="3"/>
  <c r="E58" i="3"/>
  <c r="E55" i="3"/>
  <c r="E54" i="3"/>
  <c r="E53" i="3"/>
  <c r="E52" i="3"/>
  <c r="E51" i="3"/>
  <c r="E47" i="3"/>
  <c r="E46" i="3"/>
  <c r="E45" i="3"/>
  <c r="E44" i="3"/>
  <c r="E37" i="3"/>
  <c r="E36" i="3"/>
  <c r="E35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4" i="3"/>
  <c r="E13" i="3"/>
  <c r="E12" i="3"/>
  <c r="E9" i="3"/>
  <c r="E8" i="3"/>
  <c r="E7" i="3"/>
  <c r="E6" i="3"/>
  <c r="E8" i="1" l="1"/>
  <c r="E9" i="1"/>
  <c r="E6" i="1"/>
  <c r="C18" i="1"/>
  <c r="F18" i="1" s="1"/>
  <c r="E63" i="3"/>
  <c r="E18" i="1" s="1"/>
  <c r="E22" i="1" s="1"/>
  <c r="C83" i="3"/>
  <c r="F83" i="3" s="1"/>
  <c r="F13" i="1"/>
  <c r="E27" i="1"/>
  <c r="E21" i="4"/>
  <c r="C21" i="4"/>
  <c r="F21" i="4" s="1"/>
  <c r="F27" i="1"/>
  <c r="E83" i="3" l="1"/>
  <c r="C29" i="1"/>
  <c r="F29" i="1" s="1"/>
  <c r="C42" i="1"/>
  <c r="E29" i="1"/>
  <c r="E31" i="1" s="1"/>
  <c r="C43" i="1" l="1"/>
  <c r="C31" i="1"/>
  <c r="C38" i="1" s="1"/>
  <c r="C41" i="1"/>
  <c r="F22" i="1"/>
  <c r="F31" i="1" l="1"/>
</calcChain>
</file>

<file path=xl/sharedStrings.xml><?xml version="1.0" encoding="utf-8"?>
<sst xmlns="http://schemas.openxmlformats.org/spreadsheetml/2006/main" count="193" uniqueCount="131">
  <si>
    <t xml:space="preserve">Code </t>
  </si>
  <si>
    <t>Description</t>
  </si>
  <si>
    <t>Budget</t>
  </si>
  <si>
    <t>Recommendations</t>
  </si>
  <si>
    <t>Precept</t>
  </si>
  <si>
    <t>Grants</t>
  </si>
  <si>
    <t>Sevenoaks District Council</t>
  </si>
  <si>
    <t>Evans Cycle</t>
  </si>
  <si>
    <t>Misc</t>
  </si>
  <si>
    <t>Hall hire</t>
  </si>
  <si>
    <t>Puppy school</t>
  </si>
  <si>
    <t>Dance School</t>
  </si>
  <si>
    <t>Playground deposits</t>
  </si>
  <si>
    <t>Vat</t>
  </si>
  <si>
    <t>Sundridge &amp; Ide Hill Budget for 2017/18</t>
  </si>
  <si>
    <t>Income</t>
  </si>
  <si>
    <t>Other costs</t>
  </si>
  <si>
    <t>Overhead costs</t>
  </si>
  <si>
    <t>Clerk &amp; RFO Expenses</t>
  </si>
  <si>
    <t>Clerks &amp; RFO Salary</t>
  </si>
  <si>
    <t xml:space="preserve">increase by £2000 for RFO and clerk Overtime </t>
  </si>
  <si>
    <t>Clerk &amp; RFO Tax &amp; NI</t>
  </si>
  <si>
    <t>Travel Expenses</t>
  </si>
  <si>
    <t>Totals</t>
  </si>
  <si>
    <t>Members  Expenses</t>
  </si>
  <si>
    <t>Chairmans Allowance</t>
  </si>
  <si>
    <t>Members Allowance</t>
  </si>
  <si>
    <t>Election Expenses</t>
  </si>
  <si>
    <t>recommend put a reserve annually</t>
  </si>
  <si>
    <t xml:space="preserve">Totals </t>
  </si>
  <si>
    <t>Insurance Main Policy</t>
  </si>
  <si>
    <t>Postage &amp; Delivery</t>
  </si>
  <si>
    <t>Printing</t>
  </si>
  <si>
    <t>Photocopying</t>
  </si>
  <si>
    <t>over budget</t>
  </si>
  <si>
    <t>Stationary</t>
  </si>
  <si>
    <t>Telephone</t>
  </si>
  <si>
    <t>Equipment Software</t>
  </si>
  <si>
    <t>over budget laptop</t>
  </si>
  <si>
    <t>Misc Contingency</t>
  </si>
  <si>
    <t>have put key cutting on here £66.70</t>
  </si>
  <si>
    <t>Training</t>
  </si>
  <si>
    <t>Aviation Group Clerk</t>
  </si>
  <si>
    <t>Village Plans</t>
  </si>
  <si>
    <t>Christmas lights</t>
  </si>
  <si>
    <t>Website Development</t>
  </si>
  <si>
    <t>Wi Fi</t>
  </si>
  <si>
    <t>Street Lighting</t>
  </si>
  <si>
    <t>Energy Cost</t>
  </si>
  <si>
    <t>Maintenance Cost</t>
  </si>
  <si>
    <t>Repairs</t>
  </si>
  <si>
    <t>Stubbs Wood</t>
  </si>
  <si>
    <t>Running Cost</t>
  </si>
  <si>
    <t>Dog Bin</t>
  </si>
  <si>
    <t>Annual grants</t>
  </si>
  <si>
    <t>Church grant</t>
  </si>
  <si>
    <t>Miscellaneous Grant</t>
  </si>
  <si>
    <t>Highways</t>
  </si>
  <si>
    <t>Bus shelters</t>
  </si>
  <si>
    <t>Village signs</t>
  </si>
  <si>
    <t>Notice boards</t>
  </si>
  <si>
    <t>Grass cutting - Sundridge</t>
  </si>
  <si>
    <t>Grass cutting - Ide Hill</t>
  </si>
  <si>
    <t>Tree Work</t>
  </si>
  <si>
    <t>Hedges</t>
  </si>
  <si>
    <t>Contingency</t>
  </si>
  <si>
    <t xml:space="preserve">Dog bins </t>
  </si>
  <si>
    <t>Sundridge Village Hall</t>
  </si>
  <si>
    <t>Cleaning</t>
  </si>
  <si>
    <t>Maintenance</t>
  </si>
  <si>
    <t>over Budget</t>
  </si>
  <si>
    <t>Energy</t>
  </si>
  <si>
    <t>Water</t>
  </si>
  <si>
    <t>Insurance</t>
  </si>
  <si>
    <t>Play Areas</t>
  </si>
  <si>
    <t>Maintenance &amp; Inspection</t>
  </si>
  <si>
    <t>Dog Bins</t>
  </si>
  <si>
    <t>Total</t>
  </si>
  <si>
    <t>Ide Hill car Park</t>
  </si>
  <si>
    <t>Ide Hill Conveniences</t>
  </si>
  <si>
    <t>Professional Services</t>
  </si>
  <si>
    <t>Legal</t>
  </si>
  <si>
    <t>Ground Maintenance</t>
  </si>
  <si>
    <t xml:space="preserve">Energy </t>
  </si>
  <si>
    <t>Miscellaneous</t>
  </si>
  <si>
    <t>Retirement Gratuity</t>
  </si>
  <si>
    <t>under Code 2005</t>
  </si>
  <si>
    <t>Total Overhead</t>
  </si>
  <si>
    <t>Sundridge Recreation &amp; Pavilion</t>
  </si>
  <si>
    <t>Insurance Sundridge Rec</t>
  </si>
  <si>
    <t>Subscriptions</t>
  </si>
  <si>
    <t>Hire of Village Ide Hill hall</t>
  </si>
  <si>
    <t>under code 7002</t>
  </si>
  <si>
    <t>Payroll and Auditor</t>
  </si>
  <si>
    <t>Pavilion Maintenance</t>
  </si>
  <si>
    <t>Tesco project</t>
  </si>
  <si>
    <t>A one off</t>
  </si>
  <si>
    <t>Discretionary</t>
  </si>
  <si>
    <t>Total Other Costs</t>
  </si>
  <si>
    <t>Total Income</t>
  </si>
  <si>
    <t>decide meetings a month with RFO; increase by this amount</t>
  </si>
  <si>
    <t>Administration Costs</t>
  </si>
  <si>
    <t>Overview of Income and Expenditures</t>
  </si>
  <si>
    <t>Members Expenses</t>
  </si>
  <si>
    <t>Grounds' Maintenance</t>
  </si>
  <si>
    <t>Ide Hill Car Park &amp; Conveniences</t>
  </si>
  <si>
    <t>Sub-total</t>
  </si>
  <si>
    <t>Other Costs:</t>
  </si>
  <si>
    <t>Overhead:</t>
  </si>
  <si>
    <t>Operating Balance (Surplus/Loss)</t>
  </si>
  <si>
    <t>VAT claimed</t>
  </si>
  <si>
    <t>Insurance Claimed</t>
  </si>
  <si>
    <t>Adjusted Operating Balance</t>
  </si>
  <si>
    <t>Total Costs as % of Income</t>
  </si>
  <si>
    <t>Overhead as % of Income</t>
  </si>
  <si>
    <t>Income less Overheads</t>
  </si>
  <si>
    <t>Other</t>
  </si>
  <si>
    <t>Total Expenditures</t>
  </si>
  <si>
    <t>Simple Statistics:</t>
  </si>
  <si>
    <t>Actual</t>
  </si>
  <si>
    <t xml:space="preserve">Actual vs Budget           </t>
  </si>
  <si>
    <t>Recreation ground</t>
  </si>
  <si>
    <t>Bank Accounts</t>
  </si>
  <si>
    <t>01/04/2017 amount</t>
  </si>
  <si>
    <t>31/03/2018 Amount</t>
  </si>
  <si>
    <t>Sundridge Recreation Account</t>
  </si>
  <si>
    <t>Recreation Deposits</t>
  </si>
  <si>
    <t>Closed and transferred to current account</t>
  </si>
  <si>
    <t xml:space="preserve">Eliza charity Account </t>
  </si>
  <si>
    <t>Sundridge recreation Ground</t>
  </si>
  <si>
    <t>closed acc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</si>
</sst>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  <numFmt numFmtId="165" formatCode="0.0%"/>
  </numFmts>
  <fonts count="23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b/>
      <sz val="11"/>
      <color rgb="FFFF0000"/>
      <name val="Calibri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b/>
      <sz val="18"/>
      <color theme="1"/>
      <name val="Calibri"/>
      <scheme val="minor"/>
    </font>
    <font>
      <b/>
      <sz val="16"/>
      <color theme="1"/>
      <name val="Calibri"/>
      <scheme val="minor"/>
    </font>
    <font>
      <b/>
      <u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scheme val="minor"/>
    </font>
    <font>
      <b/>
      <sz val="10"/>
      <color theme="1"/>
      <name val="Calibri"/>
      <scheme val="minor"/>
    </font>
    <font>
      <sz val="10"/>
      <color theme="1"/>
      <name val="Calibri"/>
      <scheme val="minor"/>
    </font>
    <font>
      <sz val="10"/>
      <name val="Calibri"/>
      <scheme val="minor"/>
    </font>
    <font>
      <b/>
      <u/>
      <sz val="12"/>
      <color rgb="FFFF0000"/>
      <name val="Calibri"/>
      <scheme val="minor"/>
    </font>
    <font>
      <sz val="12"/>
      <name val="Calibri"/>
      <scheme val="minor"/>
    </font>
    <font>
      <b/>
      <u/>
      <sz val="14"/>
      <color rgb="FFFF0000"/>
      <name val="Calibri"/>
      <scheme val="minor"/>
    </font>
    <font>
      <sz val="8"/>
      <name val="Calibri"/>
      <family val="2"/>
      <charset val="204"/>
      <scheme val="minor"/>
    </font>
    <font>
      <b/>
      <sz val="10"/>
      <color rgb="FFFF0000"/>
      <name val="Calibri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99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28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0" borderId="0" xfId="0" applyFont="1"/>
    <xf numFmtId="0" fontId="4" fillId="2" borderId="1" xfId="0" applyFont="1" applyFill="1" applyBorder="1"/>
    <xf numFmtId="0" fontId="4" fillId="0" borderId="0" xfId="0" applyFont="1"/>
    <xf numFmtId="164" fontId="3" fillId="2" borderId="0" xfId="0" applyNumberFormat="1" applyFont="1" applyFill="1"/>
    <xf numFmtId="44" fontId="4" fillId="2" borderId="1" xfId="0" applyNumberFormat="1" applyFont="1" applyFill="1" applyBorder="1" applyAlignment="1">
      <alignment horizontal="right" wrapText="1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10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1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/>
    <xf numFmtId="164" fontId="3" fillId="2" borderId="0" xfId="0" applyNumberFormat="1" applyFont="1" applyFill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/>
    <xf numFmtId="164" fontId="4" fillId="2" borderId="1" xfId="0" applyNumberFormat="1" applyFont="1" applyFill="1" applyBorder="1" applyAlignment="1">
      <alignment horizontal="right" wrapText="1"/>
    </xf>
    <xf numFmtId="164" fontId="0" fillId="2" borderId="0" xfId="0" applyNumberFormat="1" applyFill="1" applyAlignment="1">
      <alignment horizontal="center"/>
    </xf>
    <xf numFmtId="164" fontId="0" fillId="2" borderId="0" xfId="0" applyNumberFormat="1" applyFill="1"/>
    <xf numFmtId="164" fontId="0" fillId="2" borderId="0" xfId="0" applyNumberFormat="1" applyFont="1" applyFill="1" applyAlignment="1">
      <alignment horizontal="center"/>
    </xf>
    <xf numFmtId="164" fontId="0" fillId="2" borderId="0" xfId="0" applyNumberFormat="1" applyFont="1" applyFill="1"/>
    <xf numFmtId="164" fontId="4" fillId="2" borderId="0" xfId="0" applyNumberFormat="1" applyFont="1" applyFill="1"/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4" fillId="2" borderId="4" xfId="0" applyFont="1" applyFill="1" applyBorder="1" applyAlignment="1">
      <alignment wrapText="1"/>
    </xf>
    <xf numFmtId="164" fontId="3" fillId="0" borderId="0" xfId="0" applyNumberFormat="1" applyFont="1"/>
    <xf numFmtId="3" fontId="0" fillId="2" borderId="0" xfId="0" applyNumberFormat="1" applyFont="1" applyFill="1" applyAlignment="1">
      <alignment horizontal="center"/>
    </xf>
    <xf numFmtId="0" fontId="0" fillId="2" borderId="3" xfId="0" applyFill="1" applyBorder="1"/>
    <xf numFmtId="0" fontId="0" fillId="2" borderId="3" xfId="0" applyFill="1" applyBorder="1" applyAlignment="1">
      <alignment wrapText="1"/>
    </xf>
    <xf numFmtId="0" fontId="0" fillId="2" borderId="3" xfId="0" applyFont="1" applyFill="1" applyBorder="1"/>
    <xf numFmtId="0" fontId="12" fillId="2" borderId="0" xfId="0" applyFont="1" applyFill="1" applyAlignment="1">
      <alignment horizontal="center"/>
    </xf>
    <xf numFmtId="164" fontId="12" fillId="2" borderId="0" xfId="0" applyNumberFormat="1" applyFont="1" applyFill="1"/>
    <xf numFmtId="10" fontId="12" fillId="2" borderId="0" xfId="0" applyNumberFormat="1" applyFont="1" applyFill="1" applyAlignment="1">
      <alignment horizontal="center"/>
    </xf>
    <xf numFmtId="0" fontId="12" fillId="2" borderId="3" xfId="0" applyFont="1" applyFill="1" applyBorder="1"/>
    <xf numFmtId="164" fontId="0" fillId="2" borderId="2" xfId="0" applyNumberFormat="1" applyFont="1" applyFill="1" applyBorder="1"/>
    <xf numFmtId="0" fontId="0" fillId="2" borderId="2" xfId="0" applyFont="1" applyFill="1" applyBorder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164" fontId="1" fillId="2" borderId="0" xfId="0" applyNumberFormat="1" applyFont="1" applyFill="1"/>
    <xf numFmtId="0" fontId="1" fillId="2" borderId="3" xfId="0" applyFont="1" applyFill="1" applyBorder="1"/>
    <xf numFmtId="164" fontId="0" fillId="2" borderId="2" xfId="0" applyNumberFormat="1" applyFill="1" applyBorder="1"/>
    <xf numFmtId="0" fontId="0" fillId="2" borderId="2" xfId="0" applyFill="1" applyBorder="1"/>
    <xf numFmtId="164" fontId="12" fillId="2" borderId="2" xfId="0" applyNumberFormat="1" applyFont="1" applyFill="1" applyBorder="1"/>
    <xf numFmtId="10" fontId="15" fillId="2" borderId="0" xfId="0" applyNumberFormat="1" applyFont="1" applyFill="1" applyAlignment="1">
      <alignment horizontal="center"/>
    </xf>
    <xf numFmtId="10" fontId="15" fillId="2" borderId="5" xfId="0" applyNumberFormat="1" applyFont="1" applyFill="1" applyBorder="1" applyAlignment="1">
      <alignment horizontal="center"/>
    </xf>
    <xf numFmtId="10" fontId="14" fillId="2" borderId="0" xfId="0" applyNumberFormat="1" applyFont="1" applyFill="1" applyAlignment="1">
      <alignment horizontal="center"/>
    </xf>
    <xf numFmtId="10" fontId="16" fillId="2" borderId="0" xfId="0" applyNumberFormat="1" applyFont="1" applyFill="1" applyAlignment="1">
      <alignment horizontal="center"/>
    </xf>
    <xf numFmtId="10" fontId="16" fillId="2" borderId="5" xfId="0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165" fontId="15" fillId="2" borderId="0" xfId="0" applyNumberFormat="1" applyFont="1" applyFill="1" applyAlignment="1">
      <alignment horizontal="center"/>
    </xf>
    <xf numFmtId="165" fontId="15" fillId="0" borderId="0" xfId="0" applyNumberFormat="1" applyFont="1" applyAlignment="1">
      <alignment horizontal="center"/>
    </xf>
    <xf numFmtId="3" fontId="17" fillId="2" borderId="0" xfId="0" applyNumberFormat="1" applyFont="1" applyFill="1" applyAlignment="1">
      <alignment horizontal="center"/>
    </xf>
    <xf numFmtId="164" fontId="1" fillId="2" borderId="0" xfId="0" applyNumberFormat="1" applyFont="1" applyFill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164" fontId="3" fillId="2" borderId="1" xfId="0" applyNumberFormat="1" applyFont="1" applyFill="1" applyBorder="1"/>
    <xf numFmtId="0" fontId="15" fillId="2" borderId="1" xfId="0" applyFont="1" applyFill="1" applyBorder="1" applyAlignment="1">
      <alignment horizontal="center"/>
    </xf>
    <xf numFmtId="0" fontId="3" fillId="2" borderId="4" xfId="0" applyFont="1" applyFill="1" applyBorder="1"/>
    <xf numFmtId="0" fontId="18" fillId="2" borderId="0" xfId="0" applyFont="1" applyFill="1"/>
    <xf numFmtId="0" fontId="18" fillId="2" borderId="2" xfId="0" applyFont="1" applyFill="1" applyBorder="1"/>
    <xf numFmtId="0" fontId="13" fillId="4" borderId="6" xfId="0" applyFont="1" applyFill="1" applyBorder="1"/>
    <xf numFmtId="164" fontId="13" fillId="4" borderId="6" xfId="0" applyNumberFormat="1" applyFont="1" applyFill="1" applyBorder="1"/>
    <xf numFmtId="0" fontId="13" fillId="4" borderId="6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/>
    <xf numFmtId="164" fontId="4" fillId="2" borderId="4" xfId="0" applyNumberFormat="1" applyFont="1" applyFill="1" applyBorder="1" applyAlignment="1">
      <alignment wrapText="1"/>
    </xf>
    <xf numFmtId="164" fontId="0" fillId="2" borderId="3" xfId="0" applyNumberFormat="1" applyFont="1" applyFill="1" applyBorder="1"/>
    <xf numFmtId="165" fontId="15" fillId="2" borderId="5" xfId="0" applyNumberFormat="1" applyFont="1" applyFill="1" applyBorder="1" applyAlignment="1">
      <alignment horizontal="center"/>
    </xf>
    <xf numFmtId="165" fontId="14" fillId="2" borderId="0" xfId="0" applyNumberFormat="1" applyFont="1" applyFill="1" applyAlignment="1">
      <alignment horizontal="center"/>
    </xf>
    <xf numFmtId="0" fontId="19" fillId="2" borderId="0" xfId="0" applyFont="1" applyFill="1" applyAlignment="1">
      <alignment horizontal="left"/>
    </xf>
    <xf numFmtId="3" fontId="19" fillId="2" borderId="0" xfId="0" applyNumberFormat="1" applyFont="1" applyFill="1" applyAlignment="1">
      <alignment horizontal="left"/>
    </xf>
    <xf numFmtId="3" fontId="0" fillId="2" borderId="1" xfId="0" applyNumberFormat="1" applyFont="1" applyFill="1" applyBorder="1" applyAlignment="1">
      <alignment horizontal="center"/>
    </xf>
    <xf numFmtId="164" fontId="0" fillId="2" borderId="1" xfId="0" applyNumberFormat="1" applyFont="1" applyFill="1" applyBorder="1"/>
    <xf numFmtId="165" fontId="15" fillId="2" borderId="1" xfId="0" applyNumberFormat="1" applyFont="1" applyFill="1" applyBorder="1" applyAlignment="1">
      <alignment horizontal="center"/>
    </xf>
    <xf numFmtId="164" fontId="0" fillId="2" borderId="4" xfId="0" applyNumberFormat="1" applyFont="1" applyFill="1" applyBorder="1"/>
    <xf numFmtId="3" fontId="0" fillId="4" borderId="6" xfId="0" applyNumberFormat="1" applyFont="1" applyFill="1" applyBorder="1" applyAlignment="1">
      <alignment horizontal="center"/>
    </xf>
    <xf numFmtId="164" fontId="0" fillId="4" borderId="7" xfId="0" applyNumberFormat="1" applyFont="1" applyFill="1" applyBorder="1"/>
    <xf numFmtId="164" fontId="1" fillId="4" borderId="6" xfId="0" applyNumberFormat="1" applyFont="1" applyFill="1" applyBorder="1"/>
    <xf numFmtId="10" fontId="6" fillId="4" borderId="6" xfId="0" applyNumberFormat="1" applyFont="1" applyFill="1" applyBorder="1" applyAlignment="1">
      <alignment horizontal="center"/>
    </xf>
    <xf numFmtId="0" fontId="13" fillId="4" borderId="7" xfId="0" applyFont="1" applyFill="1" applyBorder="1"/>
    <xf numFmtId="0" fontId="18" fillId="2" borderId="0" xfId="0" applyFont="1" applyFill="1" applyAlignment="1">
      <alignment horizontal="center"/>
    </xf>
    <xf numFmtId="164" fontId="18" fillId="2" borderId="0" xfId="0" applyNumberFormat="1" applyFont="1" applyFill="1"/>
    <xf numFmtId="0" fontId="18" fillId="2" borderId="3" xfId="0" applyFont="1" applyFill="1" applyBorder="1"/>
    <xf numFmtId="0" fontId="18" fillId="2" borderId="1" xfId="0" applyFont="1" applyFill="1" applyBorder="1" applyAlignment="1">
      <alignment horizontal="center"/>
    </xf>
    <xf numFmtId="0" fontId="18" fillId="2" borderId="1" xfId="0" applyFont="1" applyFill="1" applyBorder="1"/>
    <xf numFmtId="164" fontId="18" fillId="2" borderId="1" xfId="0" applyNumberFormat="1" applyFont="1" applyFill="1" applyBorder="1"/>
    <xf numFmtId="10" fontId="12" fillId="2" borderId="1" xfId="0" applyNumberFormat="1" applyFont="1" applyFill="1" applyBorder="1" applyAlignment="1">
      <alignment horizontal="center"/>
    </xf>
    <xf numFmtId="0" fontId="18" fillId="2" borderId="4" xfId="0" applyFont="1" applyFill="1" applyBorder="1"/>
    <xf numFmtId="0" fontId="1" fillId="2" borderId="8" xfId="0" applyFont="1" applyFill="1" applyBorder="1"/>
    <xf numFmtId="0" fontId="17" fillId="2" borderId="0" xfId="0" applyFont="1" applyFill="1"/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/>
    <xf numFmtId="0" fontId="0" fillId="4" borderId="7" xfId="0" applyFill="1" applyBorder="1"/>
    <xf numFmtId="0" fontId="1" fillId="4" borderId="6" xfId="0" applyFont="1" applyFill="1" applyBorder="1"/>
    <xf numFmtId="0" fontId="13" fillId="0" borderId="0" xfId="0" applyFont="1"/>
    <xf numFmtId="0" fontId="1" fillId="2" borderId="2" xfId="0" applyFont="1" applyFill="1" applyBorder="1"/>
    <xf numFmtId="164" fontId="1" fillId="2" borderId="2" xfId="0" applyNumberFormat="1" applyFont="1" applyFill="1" applyBorder="1"/>
    <xf numFmtId="165" fontId="0" fillId="2" borderId="0" xfId="0" applyNumberFormat="1" applyFill="1"/>
    <xf numFmtId="164" fontId="1" fillId="2" borderId="3" xfId="0" applyNumberFormat="1" applyFont="1" applyFill="1" applyBorder="1"/>
    <xf numFmtId="0" fontId="0" fillId="0" borderId="0" xfId="0" applyAlignment="1">
      <alignment vertical="center"/>
    </xf>
    <xf numFmtId="0" fontId="1" fillId="3" borderId="0" xfId="0" applyFont="1" applyFill="1"/>
    <xf numFmtId="164" fontId="1" fillId="3" borderId="0" xfId="0" applyNumberFormat="1" applyFont="1" applyFill="1"/>
    <xf numFmtId="165" fontId="21" fillId="4" borderId="6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165" fontId="3" fillId="2" borderId="0" xfId="0" applyNumberFormat="1" applyFont="1" applyFill="1"/>
    <xf numFmtId="165" fontId="3" fillId="2" borderId="5" xfId="0" applyNumberFormat="1" applyFont="1" applyFill="1" applyBorder="1"/>
    <xf numFmtId="165" fontId="3" fillId="3" borderId="0" xfId="0" applyNumberFormat="1" applyFont="1" applyFill="1"/>
    <xf numFmtId="165" fontId="3" fillId="2" borderId="1" xfId="0" applyNumberFormat="1" applyFont="1" applyFill="1" applyBorder="1"/>
    <xf numFmtId="165" fontId="5" fillId="4" borderId="6" xfId="0" applyNumberFormat="1" applyFont="1" applyFill="1" applyBorder="1"/>
    <xf numFmtId="165" fontId="3" fillId="4" borderId="6" xfId="0" applyNumberFormat="1" applyFont="1" applyFill="1" applyBorder="1"/>
    <xf numFmtId="165" fontId="3" fillId="0" borderId="0" xfId="0" applyNumberFormat="1" applyFont="1"/>
    <xf numFmtId="165" fontId="13" fillId="4" borderId="6" xfId="0" applyNumberFormat="1" applyFont="1" applyFill="1" applyBorder="1" applyAlignment="1">
      <alignment horizontal="center"/>
    </xf>
    <xf numFmtId="8" fontId="0" fillId="0" borderId="0" xfId="0" applyNumberFormat="1"/>
    <xf numFmtId="0" fontId="9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164" fontId="22" fillId="5" borderId="1" xfId="0" applyNumberFormat="1" applyFont="1" applyFill="1" applyBorder="1" applyAlignment="1">
      <alignment horizontal="right"/>
    </xf>
    <xf numFmtId="164" fontId="22" fillId="5" borderId="9" xfId="0" applyNumberFormat="1" applyFont="1" applyFill="1" applyBorder="1" applyAlignment="1">
      <alignment horizontal="right"/>
    </xf>
    <xf numFmtId="0" fontId="10" fillId="2" borderId="0" xfId="0" applyFont="1" applyFill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164" fontId="10" fillId="2" borderId="0" xfId="0" applyNumberFormat="1" applyFont="1" applyFill="1" applyAlignment="1">
      <alignment horizontal="center"/>
    </xf>
  </cellXfs>
  <cellStyles count="9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0"/>
  <sheetViews>
    <sheetView tabSelected="1" topLeftCell="A26" zoomScale="125" zoomScaleNormal="125" zoomScalePageLayoutView="125" workbookViewId="0">
      <selection activeCell="B32" sqref="B32"/>
    </sheetView>
  </sheetViews>
  <sheetFormatPr defaultColWidth="11" defaultRowHeight="15.75" x14ac:dyDescent="0.25"/>
  <cols>
    <col min="1" max="1" width="8" customWidth="1"/>
    <col min="2" max="2" width="27.625" bestFit="1" customWidth="1"/>
    <col min="3" max="3" width="18.625" customWidth="1"/>
    <col min="4" max="5" width="13.875" customWidth="1"/>
    <col min="6" max="6" width="11.625" customWidth="1"/>
    <col min="7" max="7" width="50.375" customWidth="1"/>
  </cols>
  <sheetData>
    <row r="1" spans="1:7" ht="23.25" x14ac:dyDescent="0.35">
      <c r="A1" s="119" t="s">
        <v>14</v>
      </c>
      <c r="B1" s="119"/>
      <c r="C1" s="119"/>
      <c r="D1" s="119"/>
      <c r="E1" s="119"/>
      <c r="F1" s="119"/>
      <c r="G1" s="119"/>
    </row>
    <row r="2" spans="1:7" s="105" customFormat="1" ht="24.95" customHeight="1" x14ac:dyDescent="0.25">
      <c r="A2" s="120" t="s">
        <v>102</v>
      </c>
      <c r="B2" s="120"/>
      <c r="C2" s="120"/>
      <c r="D2" s="120"/>
      <c r="E2" s="120"/>
      <c r="F2" s="120"/>
      <c r="G2" s="120"/>
    </row>
    <row r="3" spans="1:7" s="105" customFormat="1" ht="15" customHeight="1" x14ac:dyDescent="0.25">
      <c r="A3" s="109"/>
      <c r="B3" s="109"/>
      <c r="C3" s="109"/>
      <c r="D3" s="109"/>
      <c r="E3" s="109"/>
      <c r="F3" s="109"/>
      <c r="G3" s="109"/>
    </row>
    <row r="4" spans="1:7" ht="35.1" customHeight="1" thickBot="1" x14ac:dyDescent="0.3">
      <c r="A4" s="13" t="s">
        <v>0</v>
      </c>
      <c r="B4" s="4" t="s">
        <v>1</v>
      </c>
      <c r="C4" s="7" t="s">
        <v>119</v>
      </c>
      <c r="D4" s="7" t="s">
        <v>2</v>
      </c>
      <c r="E4" s="121" t="s">
        <v>120</v>
      </c>
      <c r="F4" s="122"/>
      <c r="G4" s="29" t="s">
        <v>3</v>
      </c>
    </row>
    <row r="5" spans="1:7" ht="21" customHeight="1" x14ac:dyDescent="0.25">
      <c r="A5" s="1"/>
      <c r="B5" s="94" t="s">
        <v>15</v>
      </c>
      <c r="C5" s="1"/>
      <c r="D5" s="1"/>
      <c r="E5" s="1"/>
      <c r="F5" s="42"/>
      <c r="G5" s="93"/>
    </row>
    <row r="6" spans="1:7" s="11" customFormat="1" ht="20.100000000000001" customHeight="1" x14ac:dyDescent="0.25">
      <c r="A6" s="42"/>
      <c r="B6" s="17" t="s">
        <v>4</v>
      </c>
      <c r="C6" s="25">
        <f>Income!C5</f>
        <v>61990.26</v>
      </c>
      <c r="D6" s="25">
        <f>Income!D5</f>
        <v>61950</v>
      </c>
      <c r="E6" s="25">
        <f>D6-C6</f>
        <v>-40.260000000002037</v>
      </c>
      <c r="F6" s="110">
        <f>C6/D6-1</f>
        <v>6.498789346247591E-4</v>
      </c>
      <c r="G6" s="44"/>
    </row>
    <row r="7" spans="1:7" s="11" customFormat="1" x14ac:dyDescent="0.25">
      <c r="A7" s="42"/>
      <c r="B7" s="17" t="s">
        <v>6</v>
      </c>
      <c r="C7" s="25">
        <f>Income!C7</f>
        <v>4339.38</v>
      </c>
      <c r="D7" s="25">
        <f>Income!D7</f>
        <v>0</v>
      </c>
      <c r="E7" s="25">
        <f t="shared" ref="E7:E9" si="0">D7-C7</f>
        <v>-4339.38</v>
      </c>
      <c r="F7" s="110"/>
      <c r="G7" s="44"/>
    </row>
    <row r="8" spans="1:7" s="11" customFormat="1" x14ac:dyDescent="0.25">
      <c r="A8" s="42"/>
      <c r="B8" s="40" t="s">
        <v>116</v>
      </c>
      <c r="C8" s="39">
        <v>66746.48</v>
      </c>
      <c r="D8" s="39">
        <f>Income!D16-Summary!D6-Summary!D7</f>
        <v>0</v>
      </c>
      <c r="E8" s="39">
        <f t="shared" si="0"/>
        <v>-66746.48</v>
      </c>
      <c r="F8" s="111"/>
      <c r="G8" s="44"/>
    </row>
    <row r="9" spans="1:7" ht="21" customHeight="1" x14ac:dyDescent="0.25">
      <c r="A9" s="1"/>
      <c r="B9" s="106" t="s">
        <v>99</v>
      </c>
      <c r="C9" s="107">
        <f>Income!C16</f>
        <v>138935.93</v>
      </c>
      <c r="D9" s="107">
        <f>Income!D16</f>
        <v>61950</v>
      </c>
      <c r="E9" s="107">
        <f t="shared" si="0"/>
        <v>-76985.929999999993</v>
      </c>
      <c r="F9" s="112">
        <f t="shared" ref="F9" si="1">C9/D9-1</f>
        <v>1.2427107344632766</v>
      </c>
      <c r="G9" s="44"/>
    </row>
    <row r="10" spans="1:7" ht="21" customHeight="1" x14ac:dyDescent="0.25">
      <c r="A10" s="1"/>
      <c r="B10" s="94" t="s">
        <v>108</v>
      </c>
      <c r="C10" s="23"/>
      <c r="D10" s="23"/>
      <c r="E10" s="23"/>
      <c r="F10" s="110"/>
      <c r="G10" s="32"/>
    </row>
    <row r="11" spans="1:7" ht="21" customHeight="1" x14ac:dyDescent="0.25">
      <c r="A11" s="1"/>
      <c r="B11" s="1" t="s">
        <v>18</v>
      </c>
      <c r="C11" s="23">
        <f>Overhead!C10</f>
        <v>14892.18</v>
      </c>
      <c r="D11" s="23">
        <f>Overhead!D10</f>
        <v>12720</v>
      </c>
      <c r="E11" s="23">
        <f>Overhead!E10</f>
        <v>-2172.1800000000003</v>
      </c>
      <c r="F11" s="110">
        <f t="shared" ref="F11:F22" si="2">C11/D11-1</f>
        <v>0.17076886792452828</v>
      </c>
      <c r="G11" s="32"/>
    </row>
    <row r="12" spans="1:7" x14ac:dyDescent="0.25">
      <c r="A12" s="1"/>
      <c r="B12" s="1" t="s">
        <v>103</v>
      </c>
      <c r="C12" s="23">
        <f>Overhead!C15</f>
        <v>400</v>
      </c>
      <c r="D12" s="23">
        <f>Overhead!D15</f>
        <v>2000</v>
      </c>
      <c r="E12" s="23">
        <f>Overhead!E15</f>
        <v>1600</v>
      </c>
      <c r="F12" s="110">
        <f t="shared" si="2"/>
        <v>-0.8</v>
      </c>
      <c r="G12" s="32"/>
    </row>
    <row r="13" spans="1:7" x14ac:dyDescent="0.25">
      <c r="A13" s="1"/>
      <c r="B13" s="1" t="s">
        <v>101</v>
      </c>
      <c r="C13" s="23">
        <v>8329.3799999999992</v>
      </c>
      <c r="D13" s="23">
        <f>Overhead!D33</f>
        <v>6050</v>
      </c>
      <c r="E13" s="23">
        <f>Overhead!E33</f>
        <v>-2279.3799999999992</v>
      </c>
      <c r="F13" s="110">
        <f t="shared" si="2"/>
        <v>0.37675702479338824</v>
      </c>
      <c r="G13" s="32"/>
    </row>
    <row r="14" spans="1:7" x14ac:dyDescent="0.25">
      <c r="A14" s="1"/>
      <c r="B14" s="1" t="s">
        <v>47</v>
      </c>
      <c r="C14" s="23">
        <f>Overhead!C38</f>
        <v>9461.31</v>
      </c>
      <c r="D14" s="23">
        <f>Overhead!D38</f>
        <v>9000</v>
      </c>
      <c r="E14" s="23">
        <f>Overhead!E38</f>
        <v>-461.30999999999949</v>
      </c>
      <c r="F14" s="110">
        <f t="shared" si="2"/>
        <v>5.1256666666666506E-2</v>
      </c>
      <c r="G14" s="32"/>
    </row>
    <row r="15" spans="1:7" x14ac:dyDescent="0.25">
      <c r="A15" s="1"/>
      <c r="B15" s="1" t="s">
        <v>51</v>
      </c>
      <c r="C15" s="23">
        <f>Overhead!C42</f>
        <v>3558</v>
      </c>
      <c r="D15" s="23">
        <f>Overhead!D42</f>
        <v>3000</v>
      </c>
      <c r="E15" s="23">
        <f>Overhead!E42</f>
        <v>-558</v>
      </c>
      <c r="F15" s="110">
        <f t="shared" si="2"/>
        <v>0.18599999999999994</v>
      </c>
      <c r="G15" s="32"/>
    </row>
    <row r="16" spans="1:7" x14ac:dyDescent="0.25">
      <c r="A16" s="1"/>
      <c r="B16" s="1" t="s">
        <v>57</v>
      </c>
      <c r="C16" s="23">
        <f>Overhead!C48</f>
        <v>3300</v>
      </c>
      <c r="D16" s="23">
        <f>Overhead!D48</f>
        <v>4000</v>
      </c>
      <c r="E16" s="23">
        <f>Overhead!E48</f>
        <v>700</v>
      </c>
      <c r="F16" s="110">
        <f t="shared" si="2"/>
        <v>-0.17500000000000004</v>
      </c>
      <c r="G16" s="32"/>
    </row>
    <row r="17" spans="1:7" x14ac:dyDescent="0.25">
      <c r="A17" s="1"/>
      <c r="B17" s="1" t="s">
        <v>104</v>
      </c>
      <c r="C17" s="23">
        <f>Overhead!C56</f>
        <v>8718.84</v>
      </c>
      <c r="D17" s="23">
        <f>Overhead!D56</f>
        <v>13250</v>
      </c>
      <c r="E17" s="23">
        <f>Overhead!E56</f>
        <v>4531.16</v>
      </c>
      <c r="F17" s="110">
        <f t="shared" si="2"/>
        <v>-0.34197433962264145</v>
      </c>
      <c r="G17" s="32"/>
    </row>
    <row r="18" spans="1:7" x14ac:dyDescent="0.25">
      <c r="A18" s="1"/>
      <c r="B18" s="1" t="s">
        <v>67</v>
      </c>
      <c r="C18" s="23">
        <f>Overhead!C63</f>
        <v>16424.64</v>
      </c>
      <c r="D18" s="23">
        <f>Overhead!D63</f>
        <v>2850</v>
      </c>
      <c r="E18" s="23">
        <f>Overhead!E63</f>
        <v>-13574.64</v>
      </c>
      <c r="F18" s="110">
        <f t="shared" si="2"/>
        <v>4.7630315789473681</v>
      </c>
      <c r="G18" s="32"/>
    </row>
    <row r="19" spans="1:7" x14ac:dyDescent="0.25">
      <c r="A19" s="1"/>
      <c r="B19" s="1" t="s">
        <v>105</v>
      </c>
      <c r="C19" s="23">
        <f>Overhead!C68</f>
        <v>4153.97</v>
      </c>
      <c r="D19" s="23">
        <f>Overhead!D68</f>
        <v>3500</v>
      </c>
      <c r="E19" s="23">
        <f>Overhead!E68</f>
        <v>-653.97000000000025</v>
      </c>
      <c r="F19" s="110">
        <f t="shared" si="2"/>
        <v>0.18684857142857147</v>
      </c>
      <c r="G19" s="32"/>
    </row>
    <row r="20" spans="1:7" x14ac:dyDescent="0.25">
      <c r="A20" s="1"/>
      <c r="B20" s="1" t="s">
        <v>80</v>
      </c>
      <c r="C20" s="23">
        <f>Overhead!C72</f>
        <v>1605.65</v>
      </c>
      <c r="D20" s="23">
        <f>Overhead!D72</f>
        <v>2000</v>
      </c>
      <c r="E20" s="23">
        <f>Overhead!E72</f>
        <v>394.34999999999991</v>
      </c>
      <c r="F20" s="110">
        <f t="shared" si="2"/>
        <v>-0.19717499999999999</v>
      </c>
      <c r="G20" s="32"/>
    </row>
    <row r="21" spans="1:7" x14ac:dyDescent="0.25">
      <c r="A21" s="1"/>
      <c r="B21" s="46" t="s">
        <v>88</v>
      </c>
      <c r="C21" s="45">
        <f>Overhead!C81</f>
        <v>12860.120000000003</v>
      </c>
      <c r="D21" s="45">
        <f>Overhead!D81</f>
        <v>3050</v>
      </c>
      <c r="E21" s="45">
        <f>Overhead!E81</f>
        <v>-9810.1200000000026</v>
      </c>
      <c r="F21" s="111">
        <f t="shared" si="2"/>
        <v>3.2164327868852469</v>
      </c>
      <c r="G21" s="32"/>
    </row>
    <row r="22" spans="1:7" s="11" customFormat="1" ht="21" customHeight="1" x14ac:dyDescent="0.25">
      <c r="A22" s="42"/>
      <c r="B22" s="42" t="s">
        <v>106</v>
      </c>
      <c r="C22" s="43">
        <f>SUM(C11:C21)</f>
        <v>83704.09</v>
      </c>
      <c r="D22" s="43">
        <f t="shared" ref="D22:E22" si="3">SUM(D11:D21)</f>
        <v>61420</v>
      </c>
      <c r="E22" s="43">
        <f t="shared" si="3"/>
        <v>-22284.090000000004</v>
      </c>
      <c r="F22" s="110">
        <f t="shared" si="2"/>
        <v>0.36281488114620641</v>
      </c>
      <c r="G22" s="44"/>
    </row>
    <row r="23" spans="1:7" ht="21" customHeight="1" x14ac:dyDescent="0.25">
      <c r="A23" s="1"/>
      <c r="B23" s="94" t="s">
        <v>107</v>
      </c>
      <c r="C23" s="23"/>
      <c r="D23" s="23"/>
      <c r="E23" s="23"/>
      <c r="F23" s="110"/>
      <c r="G23" s="32"/>
    </row>
    <row r="24" spans="1:7" ht="21" customHeight="1" x14ac:dyDescent="0.25">
      <c r="A24" s="1"/>
      <c r="B24" s="1" t="s">
        <v>5</v>
      </c>
      <c r="C24" s="23">
        <f>Other!C9</f>
        <v>7235</v>
      </c>
      <c r="D24" s="23">
        <f>Other!D9</f>
        <v>4750</v>
      </c>
      <c r="E24" s="23">
        <f>Other!E9</f>
        <v>-2485</v>
      </c>
      <c r="F24" s="110">
        <f t="shared" ref="F24:F27" si="4">C24/D24-1</f>
        <v>0.52315789473684204</v>
      </c>
      <c r="G24" s="32"/>
    </row>
    <row r="25" spans="1:7" x14ac:dyDescent="0.25">
      <c r="A25" s="1"/>
      <c r="B25" s="1" t="s">
        <v>74</v>
      </c>
      <c r="C25" s="23">
        <f>Other!C14</f>
        <v>59566.41</v>
      </c>
      <c r="D25" s="23">
        <f>Other!D14</f>
        <v>0</v>
      </c>
      <c r="E25" s="23">
        <f>Other!E14</f>
        <v>-59566.41</v>
      </c>
      <c r="F25" s="110"/>
      <c r="G25" s="32"/>
    </row>
    <row r="26" spans="1:7" x14ac:dyDescent="0.25">
      <c r="A26" s="1"/>
      <c r="B26" s="46" t="s">
        <v>84</v>
      </c>
      <c r="C26" s="45">
        <f>Other!C19</f>
        <v>9885.2900000000009</v>
      </c>
      <c r="D26" s="45">
        <f>Other!D19</f>
        <v>0</v>
      </c>
      <c r="E26" s="45">
        <f>Other!E19</f>
        <v>-9885.2900000000009</v>
      </c>
      <c r="F26" s="111"/>
      <c r="G26" s="32"/>
    </row>
    <row r="27" spans="1:7" s="11" customFormat="1" ht="21" customHeight="1" x14ac:dyDescent="0.25">
      <c r="A27" s="42"/>
      <c r="B27" s="42" t="s">
        <v>106</v>
      </c>
      <c r="C27" s="43">
        <f>SUM(C24:C26)</f>
        <v>76686.700000000012</v>
      </c>
      <c r="D27" s="43">
        <f t="shared" ref="D27:E27" si="5">SUM(D24:D26)</f>
        <v>4750</v>
      </c>
      <c r="E27" s="43">
        <f t="shared" si="5"/>
        <v>-71936.700000000012</v>
      </c>
      <c r="F27" s="110">
        <f t="shared" si="4"/>
        <v>15.144568421052632</v>
      </c>
      <c r="G27" s="44"/>
    </row>
    <row r="28" spans="1:7" s="11" customFormat="1" ht="8.1" customHeight="1" x14ac:dyDescent="0.25">
      <c r="A28" s="42"/>
      <c r="B28" s="101"/>
      <c r="C28" s="102"/>
      <c r="D28" s="102"/>
      <c r="E28" s="102"/>
      <c r="F28" s="111"/>
      <c r="G28" s="44"/>
    </row>
    <row r="29" spans="1:7" s="11" customFormat="1" ht="21" customHeight="1" x14ac:dyDescent="0.25">
      <c r="A29" s="42"/>
      <c r="B29" s="106" t="s">
        <v>117</v>
      </c>
      <c r="C29" s="107">
        <f>C22+C27</f>
        <v>160390.79</v>
      </c>
      <c r="D29" s="107">
        <f t="shared" ref="D29:E29" si="6">D22+D27</f>
        <v>66170</v>
      </c>
      <c r="E29" s="107">
        <f t="shared" si="6"/>
        <v>-94220.790000000008</v>
      </c>
      <c r="F29" s="112">
        <f t="shared" ref="F29" si="7">C29/D29-1</f>
        <v>1.4239200544053197</v>
      </c>
      <c r="G29" s="44"/>
    </row>
    <row r="30" spans="1:7" ht="8.1" customHeight="1" thickBot="1" x14ac:dyDescent="0.3">
      <c r="A30" s="95"/>
      <c r="B30" s="95"/>
      <c r="C30" s="96"/>
      <c r="D30" s="96"/>
      <c r="E30" s="96"/>
      <c r="F30" s="113"/>
      <c r="G30" s="97"/>
    </row>
    <row r="31" spans="1:7" s="100" customFormat="1" ht="20.100000000000001" customHeight="1" thickBot="1" x14ac:dyDescent="0.3">
      <c r="A31" s="65"/>
      <c r="B31" s="65" t="s">
        <v>109</v>
      </c>
      <c r="C31" s="66">
        <f>C9-C29</f>
        <v>-21454.860000000015</v>
      </c>
      <c r="D31" s="66">
        <f>D9-D29</f>
        <v>-4220</v>
      </c>
      <c r="E31" s="66">
        <f>E9-E29</f>
        <v>17234.860000000015</v>
      </c>
      <c r="F31" s="114">
        <f t="shared" ref="F31" si="8">C31/D31-1</f>
        <v>4.0840900473933681</v>
      </c>
      <c r="G31" s="84"/>
    </row>
    <row r="32" spans="1:7" x14ac:dyDescent="0.25">
      <c r="A32" s="1"/>
      <c r="B32" s="1" t="s">
        <v>130</v>
      </c>
      <c r="C32" s="23">
        <v>9259.81</v>
      </c>
      <c r="D32" s="23"/>
      <c r="E32" s="23"/>
      <c r="F32" s="110"/>
      <c r="G32" s="32"/>
    </row>
    <row r="33" spans="1:7" x14ac:dyDescent="0.25">
      <c r="A33" s="1"/>
      <c r="B33" s="1" t="s">
        <v>110</v>
      </c>
      <c r="C33" s="23">
        <v>6220.94</v>
      </c>
      <c r="D33" s="23"/>
      <c r="E33" s="23"/>
      <c r="F33" s="110"/>
      <c r="G33" s="32"/>
    </row>
    <row r="34" spans="1:7" x14ac:dyDescent="0.25">
      <c r="A34" s="1"/>
      <c r="B34" s="1" t="s">
        <v>110</v>
      </c>
      <c r="C34" s="23">
        <v>2096.3200000000002</v>
      </c>
      <c r="D34" s="23"/>
      <c r="E34" s="23"/>
      <c r="F34" s="110"/>
      <c r="G34" s="32"/>
    </row>
    <row r="35" spans="1:7" x14ac:dyDescent="0.25">
      <c r="A35" s="1"/>
      <c r="B35" s="46" t="s">
        <v>111</v>
      </c>
      <c r="C35" s="45">
        <v>1437.6</v>
      </c>
      <c r="D35" s="46"/>
      <c r="E35" s="46"/>
      <c r="F35" s="111"/>
      <c r="G35" s="32"/>
    </row>
    <row r="36" spans="1:7" ht="20.100000000000001" customHeight="1" x14ac:dyDescent="0.25">
      <c r="A36" s="1"/>
      <c r="B36" s="106" t="s">
        <v>77</v>
      </c>
      <c r="C36" s="107">
        <f>SUM(C33:C35)</f>
        <v>9754.86</v>
      </c>
      <c r="D36" s="106"/>
      <c r="E36" s="106"/>
      <c r="F36" s="112"/>
      <c r="G36" s="32"/>
    </row>
    <row r="37" spans="1:7" ht="16.5" thickBot="1" x14ac:dyDescent="0.3">
      <c r="A37" s="95"/>
      <c r="B37" s="95"/>
      <c r="C37" s="96"/>
      <c r="D37" s="95"/>
      <c r="E37" s="95"/>
      <c r="F37" s="113"/>
      <c r="G37" s="97"/>
    </row>
    <row r="38" spans="1:7" ht="20.100000000000001" customHeight="1" thickBot="1" x14ac:dyDescent="0.3">
      <c r="A38" s="99"/>
      <c r="B38" s="99" t="s">
        <v>112</v>
      </c>
      <c r="C38" s="82">
        <f>C31+C36</f>
        <v>-11700.000000000015</v>
      </c>
      <c r="D38" s="99"/>
      <c r="E38" s="99"/>
      <c r="F38" s="115"/>
      <c r="G38" s="98"/>
    </row>
    <row r="39" spans="1:7" x14ac:dyDescent="0.25">
      <c r="A39" s="1"/>
      <c r="B39" s="1"/>
      <c r="C39" s="1"/>
      <c r="D39" s="1"/>
      <c r="E39" s="1"/>
      <c r="F39" s="110"/>
      <c r="G39" s="32"/>
    </row>
    <row r="40" spans="1:7" x14ac:dyDescent="0.25">
      <c r="A40" s="1"/>
      <c r="B40" s="94" t="s">
        <v>118</v>
      </c>
      <c r="C40" s="1"/>
      <c r="D40" s="1"/>
      <c r="E40" s="1"/>
      <c r="F40" s="110"/>
      <c r="G40" s="32"/>
    </row>
    <row r="41" spans="1:7" s="11" customFormat="1" x14ac:dyDescent="0.25">
      <c r="A41" s="42"/>
      <c r="B41" s="42" t="s">
        <v>115</v>
      </c>
      <c r="C41" s="43">
        <f>C9-C22</f>
        <v>55231.839999999997</v>
      </c>
      <c r="D41" s="43">
        <f>D9-D22</f>
        <v>530</v>
      </c>
      <c r="E41" s="43"/>
      <c r="F41" s="110"/>
      <c r="G41" s="104"/>
    </row>
    <row r="42" spans="1:7" x14ac:dyDescent="0.25">
      <c r="A42" s="1"/>
      <c r="B42" s="1" t="s">
        <v>114</v>
      </c>
      <c r="C42" s="103">
        <f>C22/C9</f>
        <v>0.60246539538044619</v>
      </c>
      <c r="D42" s="103">
        <f>D22/D9</f>
        <v>0.99144471347861174</v>
      </c>
      <c r="E42" s="103"/>
      <c r="F42" s="110"/>
      <c r="G42" s="32"/>
    </row>
    <row r="43" spans="1:7" ht="20.100000000000001" customHeight="1" x14ac:dyDescent="0.25">
      <c r="A43" s="1"/>
      <c r="B43" s="1" t="s">
        <v>113</v>
      </c>
      <c r="C43" s="103">
        <f>C29/C9</f>
        <v>1.1544226896527054</v>
      </c>
      <c r="D43" s="103">
        <f>D29/D9</f>
        <v>1.0681194511702987</v>
      </c>
      <c r="E43" s="103"/>
      <c r="F43" s="110"/>
      <c r="G43" s="32"/>
    </row>
    <row r="44" spans="1:7" x14ac:dyDescent="0.25">
      <c r="F44" s="116"/>
    </row>
    <row r="45" spans="1:7" x14ac:dyDescent="0.25">
      <c r="B45" t="s">
        <v>122</v>
      </c>
      <c r="C45" t="s">
        <v>123</v>
      </c>
      <c r="D45" t="s">
        <v>124</v>
      </c>
      <c r="F45" s="116"/>
    </row>
    <row r="46" spans="1:7" x14ac:dyDescent="0.25">
      <c r="A46">
        <v>4407</v>
      </c>
      <c r="B46" t="s">
        <v>125</v>
      </c>
      <c r="C46" s="118">
        <v>5958.81</v>
      </c>
      <c r="D46" s="118">
        <v>9259.81</v>
      </c>
      <c r="E46" t="s">
        <v>126</v>
      </c>
      <c r="G46" t="s">
        <v>127</v>
      </c>
    </row>
    <row r="47" spans="1:7" x14ac:dyDescent="0.25">
      <c r="A47">
        <v>3008</v>
      </c>
      <c r="B47" t="s">
        <v>51</v>
      </c>
      <c r="C47" s="118">
        <v>15000</v>
      </c>
      <c r="D47" s="118">
        <v>15000</v>
      </c>
    </row>
    <row r="48" spans="1:7" x14ac:dyDescent="0.25">
      <c r="A48">
        <v>3024</v>
      </c>
      <c r="B48" t="s">
        <v>67</v>
      </c>
      <c r="C48" s="118">
        <v>9612.16</v>
      </c>
      <c r="D48" s="118">
        <v>9612.16</v>
      </c>
    </row>
    <row r="49" spans="1:7" x14ac:dyDescent="0.25">
      <c r="A49">
        <v>5553</v>
      </c>
      <c r="B49" t="s">
        <v>128</v>
      </c>
      <c r="C49" s="118">
        <v>0</v>
      </c>
      <c r="D49" s="118">
        <v>0</v>
      </c>
    </row>
    <row r="50" spans="1:7" x14ac:dyDescent="0.25">
      <c r="A50">
        <v>2515</v>
      </c>
      <c r="B50" t="s">
        <v>129</v>
      </c>
      <c r="C50" s="118">
        <v>358.78</v>
      </c>
      <c r="D50" s="118">
        <v>0</v>
      </c>
      <c r="G50" t="s">
        <v>127</v>
      </c>
    </row>
  </sheetData>
  <mergeCells count="3">
    <mergeCell ref="A1:G1"/>
    <mergeCell ref="A2:G2"/>
    <mergeCell ref="E4:F4"/>
  </mergeCells>
  <phoneticPr fontId="20" type="noConversion"/>
  <pageMargins left="0.39370078740157483" right="0.39370078740157483" top="1.3937007874015748" bottom="1" header="0.5" footer="0.5"/>
  <pageSetup paperSize="9" scale="62" orientation="portrait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9"/>
  <sheetViews>
    <sheetView topLeftCell="A5" zoomScale="125" zoomScaleNormal="125" zoomScalePageLayoutView="125" workbookViewId="0">
      <selection activeCell="C15" sqref="C15"/>
    </sheetView>
  </sheetViews>
  <sheetFormatPr defaultColWidth="11" defaultRowHeight="15.75" x14ac:dyDescent="0.25"/>
  <cols>
    <col min="1" max="1" width="8.625" style="10" customWidth="1"/>
    <col min="2" max="2" width="26" customWidth="1"/>
    <col min="3" max="3" width="16.875" customWidth="1"/>
    <col min="4" max="5" width="13.875" customWidth="1"/>
    <col min="6" max="6" width="11.625" style="3" customWidth="1"/>
    <col min="7" max="7" width="50.375" customWidth="1"/>
  </cols>
  <sheetData>
    <row r="1" spans="1:7" ht="23.25" x14ac:dyDescent="0.35">
      <c r="A1" s="119" t="s">
        <v>14</v>
      </c>
      <c r="B1" s="119"/>
      <c r="C1" s="119"/>
      <c r="D1" s="119"/>
      <c r="E1" s="119"/>
      <c r="F1" s="119"/>
      <c r="G1" s="119"/>
    </row>
    <row r="2" spans="1:7" ht="24.95" customHeight="1" x14ac:dyDescent="0.35">
      <c r="A2" s="123" t="s">
        <v>15</v>
      </c>
      <c r="B2" s="123"/>
      <c r="C2" s="123"/>
      <c r="D2" s="123"/>
      <c r="E2" s="123"/>
      <c r="F2" s="123"/>
      <c r="G2" s="123"/>
    </row>
    <row r="3" spans="1:7" ht="15" customHeight="1" x14ac:dyDescent="0.35">
      <c r="A3" s="12"/>
      <c r="B3" s="12"/>
      <c r="C3" s="12"/>
      <c r="D3" s="12"/>
      <c r="E3" s="12"/>
      <c r="F3" s="12"/>
      <c r="G3" s="12"/>
    </row>
    <row r="4" spans="1:7" ht="16.5" thickBot="1" x14ac:dyDescent="0.3">
      <c r="A4" s="13" t="s">
        <v>0</v>
      </c>
      <c r="B4" s="4" t="s">
        <v>1</v>
      </c>
      <c r="C4" s="21" t="s">
        <v>119</v>
      </c>
      <c r="D4" s="7" t="s">
        <v>2</v>
      </c>
      <c r="E4" s="121" t="s">
        <v>120</v>
      </c>
      <c r="F4" s="122"/>
      <c r="G4" s="29" t="s">
        <v>3</v>
      </c>
    </row>
    <row r="5" spans="1:7" ht="20.100000000000001" customHeight="1" x14ac:dyDescent="0.25">
      <c r="A5" s="85">
        <v>100</v>
      </c>
      <c r="B5" s="63" t="s">
        <v>4</v>
      </c>
      <c r="C5" s="86">
        <v>61990.26</v>
      </c>
      <c r="D5" s="86">
        <v>61950</v>
      </c>
      <c r="E5" s="86">
        <f>D5-C5</f>
        <v>-40.260000000002037</v>
      </c>
      <c r="F5" s="37"/>
      <c r="G5" s="87"/>
    </row>
    <row r="6" spans="1:7" x14ac:dyDescent="0.25">
      <c r="A6" s="85">
        <v>101</v>
      </c>
      <c r="B6" s="63" t="s">
        <v>5</v>
      </c>
      <c r="C6" s="86"/>
      <c r="D6" s="86"/>
      <c r="E6" s="86"/>
      <c r="F6" s="37"/>
      <c r="G6" s="87"/>
    </row>
    <row r="7" spans="1:7" x14ac:dyDescent="0.25">
      <c r="A7" s="85">
        <v>103</v>
      </c>
      <c r="B7" s="63" t="s">
        <v>6</v>
      </c>
      <c r="C7" s="86">
        <v>4339.38</v>
      </c>
      <c r="D7" s="86"/>
      <c r="E7" s="86"/>
      <c r="F7" s="37"/>
      <c r="G7" s="87"/>
    </row>
    <row r="8" spans="1:7" x14ac:dyDescent="0.25">
      <c r="A8" s="85">
        <v>104</v>
      </c>
      <c r="B8" s="63" t="s">
        <v>7</v>
      </c>
      <c r="C8" s="86">
        <v>100</v>
      </c>
      <c r="D8" s="86"/>
      <c r="E8" s="86"/>
      <c r="F8" s="37"/>
      <c r="G8" s="87"/>
    </row>
    <row r="9" spans="1:7" x14ac:dyDescent="0.25">
      <c r="A9" s="85">
        <v>105</v>
      </c>
      <c r="B9" s="63" t="s">
        <v>8</v>
      </c>
      <c r="C9" s="86">
        <v>2043.8</v>
      </c>
      <c r="D9" s="86"/>
      <c r="E9" s="86"/>
      <c r="F9" s="37"/>
      <c r="G9" s="87"/>
    </row>
    <row r="10" spans="1:7" x14ac:dyDescent="0.25">
      <c r="A10" s="85">
        <v>1000</v>
      </c>
      <c r="B10" s="63" t="s">
        <v>9</v>
      </c>
      <c r="C10" s="86">
        <v>54</v>
      </c>
      <c r="D10" s="86"/>
      <c r="E10" s="86"/>
      <c r="F10" s="37"/>
      <c r="G10" s="87"/>
    </row>
    <row r="11" spans="1:7" x14ac:dyDescent="0.25">
      <c r="A11" s="85">
        <v>1001</v>
      </c>
      <c r="B11" s="63" t="s">
        <v>10</v>
      </c>
      <c r="C11" s="86">
        <v>1750</v>
      </c>
      <c r="D11" s="86"/>
      <c r="E11" s="86"/>
      <c r="F11" s="37"/>
      <c r="G11" s="87"/>
    </row>
    <row r="12" spans="1:7" x14ac:dyDescent="0.25">
      <c r="A12" s="85">
        <v>1002</v>
      </c>
      <c r="B12" s="63" t="s">
        <v>11</v>
      </c>
      <c r="C12" s="86">
        <v>2434.11</v>
      </c>
      <c r="D12" s="86"/>
      <c r="E12" s="86"/>
      <c r="F12" s="37"/>
      <c r="G12" s="87"/>
    </row>
    <row r="13" spans="1:7" x14ac:dyDescent="0.25">
      <c r="A13" s="85">
        <v>1005</v>
      </c>
      <c r="B13" s="63" t="s">
        <v>12</v>
      </c>
      <c r="C13" s="86">
        <v>44815</v>
      </c>
      <c r="D13" s="86"/>
      <c r="E13" s="86"/>
      <c r="F13" s="37"/>
      <c r="G13" s="87"/>
    </row>
    <row r="14" spans="1:7" x14ac:dyDescent="0.25">
      <c r="A14" s="85">
        <v>1006</v>
      </c>
      <c r="B14" s="63" t="s">
        <v>121</v>
      </c>
      <c r="C14" s="86">
        <v>12659.81</v>
      </c>
      <c r="D14" s="86"/>
      <c r="E14" s="86"/>
      <c r="F14" s="37"/>
      <c r="G14" s="87"/>
    </row>
    <row r="15" spans="1:7" ht="16.5" thickBot="1" x14ac:dyDescent="0.3">
      <c r="A15" s="88">
        <v>106</v>
      </c>
      <c r="B15" s="89" t="s">
        <v>13</v>
      </c>
      <c r="C15" s="90">
        <v>8749.57</v>
      </c>
      <c r="D15" s="90"/>
      <c r="E15" s="90"/>
      <c r="F15" s="91"/>
      <c r="G15" s="92"/>
    </row>
    <row r="16" spans="1:7" ht="20.100000000000001" customHeight="1" thickBot="1" x14ac:dyDescent="0.3">
      <c r="A16" s="67"/>
      <c r="B16" s="65" t="s">
        <v>99</v>
      </c>
      <c r="C16" s="66">
        <f>SUM(C5:C15)</f>
        <v>138935.93</v>
      </c>
      <c r="D16" s="66">
        <f>SUM(D5:D15)</f>
        <v>61950</v>
      </c>
      <c r="E16" s="66"/>
      <c r="F16" s="83"/>
      <c r="G16" s="84"/>
    </row>
    <row r="17" spans="1:7" x14ac:dyDescent="0.25">
      <c r="A17" s="8"/>
      <c r="B17" s="2"/>
      <c r="C17" s="6"/>
      <c r="D17" s="6"/>
      <c r="E17" s="6"/>
      <c r="F17" s="8"/>
      <c r="G17" s="2"/>
    </row>
    <row r="18" spans="1:7" x14ac:dyDescent="0.25">
      <c r="A18" s="8"/>
      <c r="B18" s="2"/>
      <c r="C18" s="2"/>
      <c r="D18" s="2"/>
      <c r="E18" s="6"/>
      <c r="F18" s="8"/>
      <c r="G18" s="2"/>
    </row>
    <row r="19" spans="1:7" x14ac:dyDescent="0.25">
      <c r="A19" s="8"/>
      <c r="B19" s="2"/>
      <c r="C19" s="2"/>
      <c r="D19" s="2"/>
      <c r="E19" s="6"/>
      <c r="F19" s="8"/>
      <c r="G19" s="2"/>
    </row>
    <row r="20" spans="1:7" x14ac:dyDescent="0.25">
      <c r="A20" s="8"/>
      <c r="B20" s="2"/>
      <c r="C20" s="2"/>
      <c r="D20" s="2"/>
      <c r="E20" s="6"/>
      <c r="F20" s="8"/>
      <c r="G20" s="2"/>
    </row>
    <row r="21" spans="1:7" x14ac:dyDescent="0.25">
      <c r="A21" s="8"/>
      <c r="B21" s="2"/>
      <c r="C21" s="2"/>
      <c r="D21" s="2"/>
      <c r="E21" s="2"/>
      <c r="F21" s="8"/>
      <c r="G21" s="2"/>
    </row>
    <row r="22" spans="1:7" x14ac:dyDescent="0.25">
      <c r="A22" s="8"/>
      <c r="B22" s="2"/>
      <c r="C22" s="2"/>
      <c r="D22" s="2"/>
      <c r="E22" s="2"/>
      <c r="F22" s="8"/>
      <c r="G22" s="2"/>
    </row>
    <row r="23" spans="1:7" x14ac:dyDescent="0.25">
      <c r="A23" s="8"/>
      <c r="B23" s="2"/>
      <c r="C23" s="2"/>
      <c r="D23" s="2"/>
      <c r="E23" s="2"/>
      <c r="F23" s="8"/>
      <c r="G23" s="2"/>
    </row>
    <row r="24" spans="1:7" x14ac:dyDescent="0.25">
      <c r="A24" s="8"/>
      <c r="B24" s="2"/>
      <c r="C24" s="2"/>
      <c r="D24" s="2"/>
      <c r="E24" s="2"/>
      <c r="F24" s="8"/>
      <c r="G24" s="2"/>
    </row>
    <row r="25" spans="1:7" x14ac:dyDescent="0.25">
      <c r="A25" s="8"/>
      <c r="B25" s="2"/>
      <c r="C25" s="2"/>
      <c r="D25" s="2"/>
      <c r="E25" s="2"/>
      <c r="F25" s="8"/>
      <c r="G25" s="2"/>
    </row>
    <row r="26" spans="1:7" x14ac:dyDescent="0.25">
      <c r="A26" s="8"/>
      <c r="B26" s="2"/>
      <c r="C26" s="2"/>
      <c r="D26" s="2"/>
      <c r="E26" s="2"/>
      <c r="F26" s="8"/>
      <c r="G26" s="2"/>
    </row>
    <row r="27" spans="1:7" x14ac:dyDescent="0.25">
      <c r="A27" s="8"/>
      <c r="B27" s="2"/>
      <c r="C27" s="2"/>
      <c r="D27" s="2"/>
      <c r="E27" s="2"/>
      <c r="F27" s="8"/>
      <c r="G27" s="2"/>
    </row>
    <row r="28" spans="1:7" x14ac:dyDescent="0.25">
      <c r="A28" s="8"/>
      <c r="B28" s="2"/>
      <c r="C28" s="2"/>
      <c r="D28" s="2"/>
      <c r="E28" s="2"/>
      <c r="F28" s="8"/>
      <c r="G28" s="2"/>
    </row>
    <row r="29" spans="1:7" x14ac:dyDescent="0.25">
      <c r="A29" s="8"/>
      <c r="B29" s="2"/>
      <c r="C29" s="2"/>
      <c r="D29" s="2"/>
      <c r="E29" s="2"/>
      <c r="F29" s="8"/>
      <c r="G29" s="2"/>
    </row>
    <row r="30" spans="1:7" x14ac:dyDescent="0.25">
      <c r="A30" s="8"/>
      <c r="B30" s="2"/>
      <c r="C30" s="2"/>
      <c r="D30" s="2"/>
      <c r="E30" s="2"/>
      <c r="F30" s="8"/>
      <c r="G30" s="2"/>
    </row>
    <row r="31" spans="1:7" x14ac:dyDescent="0.25">
      <c r="A31" s="8"/>
      <c r="B31" s="2"/>
      <c r="C31" s="2"/>
      <c r="D31" s="2"/>
      <c r="E31" s="2"/>
      <c r="F31" s="8"/>
      <c r="G31" s="2"/>
    </row>
    <row r="32" spans="1:7" x14ac:dyDescent="0.25">
      <c r="A32" s="8"/>
      <c r="B32" s="2"/>
      <c r="C32" s="2"/>
      <c r="D32" s="2"/>
      <c r="E32" s="2"/>
      <c r="F32" s="8"/>
      <c r="G32" s="2"/>
    </row>
    <row r="33" spans="1:7" x14ac:dyDescent="0.25">
      <c r="A33" s="8"/>
      <c r="B33" s="2"/>
      <c r="C33" s="2"/>
      <c r="D33" s="2"/>
      <c r="E33" s="2"/>
      <c r="F33" s="8"/>
      <c r="G33" s="2"/>
    </row>
    <row r="34" spans="1:7" x14ac:dyDescent="0.25">
      <c r="A34" s="8"/>
      <c r="B34" s="2"/>
      <c r="C34" s="2"/>
      <c r="D34" s="2"/>
      <c r="E34" s="2"/>
      <c r="F34" s="8"/>
      <c r="G34" s="2"/>
    </row>
    <row r="35" spans="1:7" x14ac:dyDescent="0.25">
      <c r="A35" s="8"/>
      <c r="B35" s="2"/>
      <c r="C35" s="2"/>
      <c r="D35" s="2"/>
      <c r="E35" s="2"/>
      <c r="F35" s="8"/>
      <c r="G35" s="2"/>
    </row>
    <row r="36" spans="1:7" x14ac:dyDescent="0.25">
      <c r="A36" s="8"/>
      <c r="B36" s="2"/>
      <c r="C36" s="2"/>
      <c r="D36" s="2"/>
      <c r="E36" s="2"/>
      <c r="F36" s="8"/>
      <c r="G36" s="2"/>
    </row>
    <row r="37" spans="1:7" x14ac:dyDescent="0.25">
      <c r="A37" s="8"/>
      <c r="B37" s="2"/>
      <c r="C37" s="2"/>
      <c r="D37" s="2"/>
      <c r="E37" s="2"/>
      <c r="F37" s="8"/>
      <c r="G37" s="2"/>
    </row>
    <row r="38" spans="1:7" x14ac:dyDescent="0.25">
      <c r="A38" s="8"/>
      <c r="B38" s="2"/>
      <c r="C38" s="2"/>
      <c r="D38" s="2"/>
      <c r="E38" s="2"/>
      <c r="F38" s="8"/>
      <c r="G38" s="2"/>
    </row>
    <row r="39" spans="1:7" x14ac:dyDescent="0.25">
      <c r="A39" s="9"/>
      <c r="B39" s="3"/>
      <c r="C39" s="3"/>
      <c r="D39" s="3"/>
      <c r="E39" s="3"/>
      <c r="F39" s="9"/>
      <c r="G39" s="3"/>
    </row>
  </sheetData>
  <mergeCells count="3">
    <mergeCell ref="A1:G1"/>
    <mergeCell ref="A2:G2"/>
    <mergeCell ref="E4:F4"/>
  </mergeCells>
  <phoneticPr fontId="20" type="noConversion"/>
  <pageMargins left="0.39370078740157483" right="0.39370078740157483" top="1.37" bottom="1" header="0.39000000000000007" footer="0.5"/>
  <pageSetup paperSize="9" scale="63" orientation="portrait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83"/>
  <sheetViews>
    <sheetView topLeftCell="A24" zoomScale="125" zoomScaleNormal="125" zoomScalePageLayoutView="125" workbookViewId="0">
      <selection activeCell="C24" sqref="C24"/>
    </sheetView>
  </sheetViews>
  <sheetFormatPr defaultColWidth="8.875" defaultRowHeight="15" x14ac:dyDescent="0.25"/>
  <cols>
    <col min="1" max="1" width="8.625" style="9" customWidth="1"/>
    <col min="2" max="2" width="26" style="3" customWidth="1"/>
    <col min="3" max="3" width="12.625" style="30" customWidth="1"/>
    <col min="4" max="5" width="13.875" style="30" customWidth="1"/>
    <col min="6" max="6" width="11.625" style="53" customWidth="1"/>
    <col min="7" max="7" width="50.375" style="3" customWidth="1"/>
    <col min="8" max="16384" width="8.875" style="3"/>
  </cols>
  <sheetData>
    <row r="1" spans="1:7" ht="23.25" x14ac:dyDescent="0.35">
      <c r="A1" s="119" t="s">
        <v>14</v>
      </c>
      <c r="B1" s="119"/>
      <c r="C1" s="119"/>
      <c r="D1" s="119"/>
      <c r="E1" s="119"/>
      <c r="F1" s="119"/>
      <c r="G1" s="119"/>
    </row>
    <row r="2" spans="1:7" ht="24.95" customHeight="1" x14ac:dyDescent="0.35">
      <c r="A2" s="123" t="s">
        <v>17</v>
      </c>
      <c r="B2" s="123"/>
      <c r="C2" s="123"/>
      <c r="D2" s="123"/>
      <c r="E2" s="123"/>
      <c r="F2" s="123"/>
      <c r="G2" s="123"/>
    </row>
    <row r="3" spans="1:7" ht="15" customHeight="1" x14ac:dyDescent="0.35">
      <c r="A3" s="12"/>
      <c r="B3" s="12"/>
      <c r="C3" s="12"/>
      <c r="D3" s="12"/>
      <c r="E3" s="12"/>
      <c r="F3" s="12"/>
      <c r="G3" s="12"/>
    </row>
    <row r="4" spans="1:7" s="5" customFormat="1" ht="15.75" thickBot="1" x14ac:dyDescent="0.3">
      <c r="A4" s="13" t="s">
        <v>0</v>
      </c>
      <c r="B4" s="4" t="s">
        <v>1</v>
      </c>
      <c r="C4" s="21" t="s">
        <v>119</v>
      </c>
      <c r="D4" s="21" t="s">
        <v>2</v>
      </c>
      <c r="E4" s="121" t="s">
        <v>120</v>
      </c>
      <c r="F4" s="122"/>
      <c r="G4" s="29" t="s">
        <v>3</v>
      </c>
    </row>
    <row r="5" spans="1:7" ht="20.100000000000001" customHeight="1" x14ac:dyDescent="0.3">
      <c r="A5" s="15"/>
      <c r="B5" s="74" t="s">
        <v>18</v>
      </c>
      <c r="C5" s="23"/>
      <c r="D5" s="23"/>
      <c r="E5" s="23"/>
      <c r="F5" s="48"/>
      <c r="G5" s="32"/>
    </row>
    <row r="6" spans="1:7" ht="15.75" x14ac:dyDescent="0.25">
      <c r="A6" s="14">
        <v>400</v>
      </c>
      <c r="B6" s="1" t="s">
        <v>19</v>
      </c>
      <c r="C6" s="23">
        <v>12338.98</v>
      </c>
      <c r="D6" s="23">
        <v>11000</v>
      </c>
      <c r="E6" s="23">
        <f>SUM(D6-C6)</f>
        <v>-1338.9799999999996</v>
      </c>
      <c r="F6" s="48">
        <f>C6/D6-1</f>
        <v>0.12172545454545447</v>
      </c>
      <c r="G6" s="32" t="s">
        <v>20</v>
      </c>
    </row>
    <row r="7" spans="1:7" ht="15.75" x14ac:dyDescent="0.25">
      <c r="A7" s="14">
        <v>401</v>
      </c>
      <c r="B7" s="1" t="s">
        <v>21</v>
      </c>
      <c r="C7" s="23">
        <v>1629.88</v>
      </c>
      <c r="D7" s="23">
        <v>1000</v>
      </c>
      <c r="E7" s="23">
        <f>SUM(D7-C7)</f>
        <v>-629.88000000000011</v>
      </c>
      <c r="F7" s="48">
        <f t="shared" ref="F7:F10" si="0">C7/D7-1</f>
        <v>0.62988000000000022</v>
      </c>
      <c r="G7" s="32"/>
    </row>
    <row r="8" spans="1:7" ht="15.75" x14ac:dyDescent="0.25">
      <c r="A8" s="14">
        <v>402</v>
      </c>
      <c r="B8" s="1" t="s">
        <v>85</v>
      </c>
      <c r="C8" s="23"/>
      <c r="D8" s="23"/>
      <c r="E8" s="23">
        <f>SUM(D8-C8)</f>
        <v>0</v>
      </c>
      <c r="F8" s="48"/>
      <c r="G8" s="32"/>
    </row>
    <row r="9" spans="1:7" ht="31.5" x14ac:dyDescent="0.25">
      <c r="A9" s="14">
        <v>403</v>
      </c>
      <c r="B9" s="46" t="s">
        <v>22</v>
      </c>
      <c r="C9" s="45">
        <v>923.32</v>
      </c>
      <c r="D9" s="45">
        <v>720</v>
      </c>
      <c r="E9" s="45">
        <f>SUM(D9-C9)</f>
        <v>-203.32000000000005</v>
      </c>
      <c r="F9" s="49">
        <f t="shared" si="0"/>
        <v>0.28238888888888902</v>
      </c>
      <c r="G9" s="33" t="s">
        <v>100</v>
      </c>
    </row>
    <row r="10" spans="1:7" s="5" customFormat="1" ht="15.75" x14ac:dyDescent="0.25">
      <c r="A10" s="41"/>
      <c r="B10" s="42" t="s">
        <v>23</v>
      </c>
      <c r="C10" s="26">
        <f>SUM(C6,C7,C8,C9)</f>
        <v>14892.18</v>
      </c>
      <c r="D10" s="43">
        <f>SUM(D6:D9)</f>
        <v>12720</v>
      </c>
      <c r="E10" s="43">
        <f>SUM(D10-C10)</f>
        <v>-2172.1800000000003</v>
      </c>
      <c r="F10" s="50">
        <f t="shared" si="0"/>
        <v>0.17076886792452828</v>
      </c>
      <c r="G10" s="44"/>
    </row>
    <row r="11" spans="1:7" ht="21" customHeight="1" x14ac:dyDescent="0.3">
      <c r="A11" s="15"/>
      <c r="B11" s="74" t="s">
        <v>24</v>
      </c>
      <c r="C11" s="23"/>
      <c r="D11" s="23"/>
      <c r="E11" s="23"/>
      <c r="F11" s="48"/>
      <c r="G11" s="32"/>
    </row>
    <row r="12" spans="1:7" ht="15.75" x14ac:dyDescent="0.25">
      <c r="A12" s="14">
        <v>500</v>
      </c>
      <c r="B12" s="1" t="s">
        <v>25</v>
      </c>
      <c r="C12" s="23"/>
      <c r="D12" s="23">
        <v>400</v>
      </c>
      <c r="E12" s="23">
        <f>SUM(D12-C12)</f>
        <v>400</v>
      </c>
      <c r="F12" s="48"/>
      <c r="G12" s="32"/>
    </row>
    <row r="13" spans="1:7" ht="15.75" x14ac:dyDescent="0.25">
      <c r="A13" s="14">
        <v>501</v>
      </c>
      <c r="B13" s="1" t="s">
        <v>26</v>
      </c>
      <c r="C13" s="23">
        <v>400</v>
      </c>
      <c r="D13" s="23">
        <v>1100</v>
      </c>
      <c r="E13" s="23">
        <f>SUM(D13-C13)</f>
        <v>700</v>
      </c>
      <c r="F13" s="48">
        <f>C13/D13-1</f>
        <v>-0.63636363636363635</v>
      </c>
      <c r="G13" s="32"/>
    </row>
    <row r="14" spans="1:7" ht="15.75" x14ac:dyDescent="0.25">
      <c r="A14" s="14">
        <v>502</v>
      </c>
      <c r="B14" s="46" t="s">
        <v>27</v>
      </c>
      <c r="C14" s="45"/>
      <c r="D14" s="45">
        <v>500</v>
      </c>
      <c r="E14" s="45">
        <f>SUM(D14-C14)</f>
        <v>500</v>
      </c>
      <c r="F14" s="49"/>
      <c r="G14" s="32" t="s">
        <v>28</v>
      </c>
    </row>
    <row r="15" spans="1:7" s="5" customFormat="1" ht="15.75" x14ac:dyDescent="0.25">
      <c r="A15" s="41"/>
      <c r="B15" s="42" t="s">
        <v>29</v>
      </c>
      <c r="C15" s="43">
        <f>SUM(C12:C14)</f>
        <v>400</v>
      </c>
      <c r="D15" s="43">
        <f>SUM(D12:D14)</f>
        <v>2000</v>
      </c>
      <c r="E15" s="43">
        <f>SUM(D15-C15)</f>
        <v>1600</v>
      </c>
      <c r="F15" s="50">
        <f>C15/D15-1</f>
        <v>-0.8</v>
      </c>
      <c r="G15" s="44"/>
    </row>
    <row r="16" spans="1:7" ht="21" customHeight="1" x14ac:dyDescent="0.3">
      <c r="A16" s="15"/>
      <c r="B16" s="74" t="s">
        <v>101</v>
      </c>
      <c r="C16" s="23"/>
      <c r="D16" s="23"/>
      <c r="E16" s="23"/>
      <c r="F16" s="48"/>
      <c r="G16" s="32"/>
    </row>
    <row r="17" spans="1:7" ht="15.75" x14ac:dyDescent="0.25">
      <c r="A17" s="14">
        <v>600</v>
      </c>
      <c r="B17" s="1" t="s">
        <v>30</v>
      </c>
      <c r="C17" s="23">
        <v>1308.67</v>
      </c>
      <c r="D17" s="23">
        <v>1200</v>
      </c>
      <c r="E17" s="23">
        <f t="shared" ref="E17:E31" si="1">SUM(D17-C17)</f>
        <v>-108.67000000000007</v>
      </c>
      <c r="F17" s="48">
        <f t="shared" ref="F17:F33" si="2">C17/D17-1</f>
        <v>9.0558333333333296E-2</v>
      </c>
      <c r="G17" s="32"/>
    </row>
    <row r="18" spans="1:7" ht="15.75" x14ac:dyDescent="0.25">
      <c r="A18" s="14">
        <v>601</v>
      </c>
      <c r="B18" s="1" t="s">
        <v>89</v>
      </c>
      <c r="C18" s="23"/>
      <c r="D18" s="23">
        <v>150</v>
      </c>
      <c r="E18" s="23">
        <f t="shared" si="1"/>
        <v>150</v>
      </c>
      <c r="F18" s="48">
        <f t="shared" si="2"/>
        <v>-1</v>
      </c>
      <c r="G18" s="32"/>
    </row>
    <row r="19" spans="1:7" ht="15.75" x14ac:dyDescent="0.25">
      <c r="A19" s="14">
        <v>602</v>
      </c>
      <c r="B19" s="1" t="s">
        <v>31</v>
      </c>
      <c r="C19" s="23">
        <v>167.83</v>
      </c>
      <c r="D19" s="23">
        <v>100</v>
      </c>
      <c r="E19" s="23">
        <f t="shared" si="1"/>
        <v>-67.830000000000013</v>
      </c>
      <c r="F19" s="48">
        <f t="shared" si="2"/>
        <v>0.67830000000000013</v>
      </c>
      <c r="G19" s="32"/>
    </row>
    <row r="20" spans="1:7" ht="15.75" x14ac:dyDescent="0.25">
      <c r="A20" s="14">
        <v>603</v>
      </c>
      <c r="B20" s="1" t="s">
        <v>32</v>
      </c>
      <c r="C20" s="23"/>
      <c r="D20" s="23">
        <v>50</v>
      </c>
      <c r="E20" s="23">
        <f t="shared" si="1"/>
        <v>50</v>
      </c>
      <c r="F20" s="48">
        <f t="shared" si="2"/>
        <v>-1</v>
      </c>
      <c r="G20" s="32"/>
    </row>
    <row r="21" spans="1:7" ht="15.75" x14ac:dyDescent="0.25">
      <c r="A21" s="16">
        <v>604</v>
      </c>
      <c r="B21" s="17" t="s">
        <v>33</v>
      </c>
      <c r="C21" s="25">
        <v>1074.9100000000001</v>
      </c>
      <c r="D21" s="25">
        <v>380</v>
      </c>
      <c r="E21" s="25">
        <f t="shared" si="1"/>
        <v>-694.91000000000008</v>
      </c>
      <c r="F21" s="48">
        <f t="shared" si="2"/>
        <v>1.8287105263157897</v>
      </c>
      <c r="G21" s="34" t="s">
        <v>34</v>
      </c>
    </row>
    <row r="22" spans="1:7" ht="15.75" x14ac:dyDescent="0.25">
      <c r="A22" s="14">
        <v>605</v>
      </c>
      <c r="B22" s="1" t="s">
        <v>35</v>
      </c>
      <c r="C22" s="23">
        <v>49.85</v>
      </c>
      <c r="D22" s="23">
        <v>150</v>
      </c>
      <c r="E22" s="23">
        <f t="shared" si="1"/>
        <v>100.15</v>
      </c>
      <c r="F22" s="48">
        <f t="shared" si="2"/>
        <v>-0.66766666666666663</v>
      </c>
      <c r="G22" s="32"/>
    </row>
    <row r="23" spans="1:7" ht="15.75" x14ac:dyDescent="0.25">
      <c r="A23" s="14">
        <v>606</v>
      </c>
      <c r="B23" s="1" t="s">
        <v>90</v>
      </c>
      <c r="C23" s="23">
        <v>1138.8900000000001</v>
      </c>
      <c r="D23" s="23">
        <v>1100</v>
      </c>
      <c r="E23" s="23">
        <f t="shared" si="1"/>
        <v>-38.8900000000001</v>
      </c>
      <c r="F23" s="48">
        <f t="shared" si="2"/>
        <v>3.5354545454545638E-2</v>
      </c>
      <c r="G23" s="32"/>
    </row>
    <row r="24" spans="1:7" ht="15.75" x14ac:dyDescent="0.25">
      <c r="A24" s="14">
        <v>607</v>
      </c>
      <c r="B24" s="1" t="s">
        <v>36</v>
      </c>
      <c r="C24" s="23">
        <v>245.78</v>
      </c>
      <c r="D24" s="23">
        <v>250</v>
      </c>
      <c r="E24" s="23">
        <f t="shared" si="1"/>
        <v>4.2199999999999989</v>
      </c>
      <c r="F24" s="48">
        <f t="shared" si="2"/>
        <v>-1.6880000000000006E-2</v>
      </c>
      <c r="G24" s="32"/>
    </row>
    <row r="25" spans="1:7" ht="15.75" x14ac:dyDescent="0.25">
      <c r="A25" s="14">
        <v>608</v>
      </c>
      <c r="B25" s="1" t="s">
        <v>91</v>
      </c>
      <c r="C25" s="23">
        <v>80</v>
      </c>
      <c r="D25" s="23">
        <v>250</v>
      </c>
      <c r="E25" s="23">
        <f t="shared" si="1"/>
        <v>170</v>
      </c>
      <c r="F25" s="48">
        <f t="shared" si="2"/>
        <v>-0.67999999999999994</v>
      </c>
      <c r="G25" s="32"/>
    </row>
    <row r="26" spans="1:7" ht="15.75" x14ac:dyDescent="0.25">
      <c r="A26" s="16">
        <v>609</v>
      </c>
      <c r="B26" s="17" t="s">
        <v>37</v>
      </c>
      <c r="C26" s="25">
        <v>952.8</v>
      </c>
      <c r="D26" s="25">
        <v>325</v>
      </c>
      <c r="E26" s="25">
        <f t="shared" si="1"/>
        <v>-627.79999999999995</v>
      </c>
      <c r="F26" s="48">
        <f t="shared" si="2"/>
        <v>1.9316923076923076</v>
      </c>
      <c r="G26" s="34" t="s">
        <v>38</v>
      </c>
    </row>
    <row r="27" spans="1:7" ht="15.75" x14ac:dyDescent="0.25">
      <c r="A27" s="14">
        <v>610</v>
      </c>
      <c r="B27" s="1" t="s">
        <v>39</v>
      </c>
      <c r="C27" s="23">
        <v>622.74</v>
      </c>
      <c r="D27" s="23">
        <v>300</v>
      </c>
      <c r="E27" s="23">
        <f t="shared" si="1"/>
        <v>-322.74</v>
      </c>
      <c r="F27" s="48">
        <f t="shared" si="2"/>
        <v>1.0758000000000001</v>
      </c>
      <c r="G27" s="32" t="s">
        <v>40</v>
      </c>
    </row>
    <row r="28" spans="1:7" ht="15.75" x14ac:dyDescent="0.25">
      <c r="A28" s="14">
        <v>611</v>
      </c>
      <c r="B28" s="1" t="s">
        <v>41</v>
      </c>
      <c r="C28" s="23">
        <v>441</v>
      </c>
      <c r="D28" s="23">
        <v>170</v>
      </c>
      <c r="E28" s="23">
        <f t="shared" si="1"/>
        <v>-271</v>
      </c>
      <c r="F28" s="48">
        <f t="shared" si="2"/>
        <v>1.5941176470588236</v>
      </c>
      <c r="G28" s="32"/>
    </row>
    <row r="29" spans="1:7" ht="15.75" x14ac:dyDescent="0.25">
      <c r="A29" s="14">
        <v>612</v>
      </c>
      <c r="B29" s="1" t="s">
        <v>42</v>
      </c>
      <c r="C29" s="23">
        <v>69.75</v>
      </c>
      <c r="D29" s="23">
        <v>125</v>
      </c>
      <c r="E29" s="23">
        <f t="shared" si="1"/>
        <v>55.25</v>
      </c>
      <c r="F29" s="48">
        <f t="shared" si="2"/>
        <v>-0.44199999999999995</v>
      </c>
      <c r="G29" s="32"/>
    </row>
    <row r="30" spans="1:7" ht="15.75" x14ac:dyDescent="0.25">
      <c r="A30" s="14">
        <v>613</v>
      </c>
      <c r="B30" s="1" t="s">
        <v>43</v>
      </c>
      <c r="C30" s="23"/>
      <c r="D30" s="23"/>
      <c r="E30" s="23">
        <f t="shared" si="1"/>
        <v>0</v>
      </c>
      <c r="F30" s="48"/>
      <c r="G30" s="32"/>
    </row>
    <row r="31" spans="1:7" ht="15.75" x14ac:dyDescent="0.25">
      <c r="A31" s="14">
        <v>615</v>
      </c>
      <c r="B31" s="1" t="s">
        <v>45</v>
      </c>
      <c r="C31" s="23">
        <v>1926</v>
      </c>
      <c r="D31" s="23">
        <v>1500</v>
      </c>
      <c r="E31" s="23">
        <f t="shared" si="1"/>
        <v>-426</v>
      </c>
      <c r="F31" s="48">
        <f t="shared" si="2"/>
        <v>0.28400000000000003</v>
      </c>
      <c r="G31" s="32"/>
    </row>
    <row r="32" spans="1:7" ht="15.75" x14ac:dyDescent="0.25">
      <c r="A32" s="14">
        <v>616</v>
      </c>
      <c r="B32" s="46" t="s">
        <v>46</v>
      </c>
      <c r="C32" s="45">
        <v>251.16</v>
      </c>
      <c r="D32" s="45"/>
      <c r="E32" s="45"/>
      <c r="F32" s="49"/>
      <c r="G32" s="32"/>
    </row>
    <row r="33" spans="1:7" s="5" customFormat="1" ht="15.75" x14ac:dyDescent="0.25">
      <c r="A33" s="41"/>
      <c r="B33" s="42" t="s">
        <v>23</v>
      </c>
      <c r="C33" s="26">
        <f>SUM(C17:C32)</f>
        <v>8329.3799999999992</v>
      </c>
      <c r="D33" s="43">
        <f>SUM(D17:D31)</f>
        <v>6050</v>
      </c>
      <c r="E33" s="43">
        <f>SUM(D33-C33)</f>
        <v>-2279.3799999999992</v>
      </c>
      <c r="F33" s="50">
        <f t="shared" si="2"/>
        <v>0.37675702479338824</v>
      </c>
      <c r="G33" s="44"/>
    </row>
    <row r="34" spans="1:7" ht="21" customHeight="1" x14ac:dyDescent="0.3">
      <c r="A34" s="15"/>
      <c r="B34" s="74" t="s">
        <v>47</v>
      </c>
      <c r="C34" s="23"/>
      <c r="D34" s="23"/>
      <c r="E34" s="23"/>
      <c r="F34" s="48"/>
      <c r="G34" s="32"/>
    </row>
    <row r="35" spans="1:7" ht="15.75" x14ac:dyDescent="0.25">
      <c r="A35" s="16">
        <v>700</v>
      </c>
      <c r="B35" s="17" t="s">
        <v>48</v>
      </c>
      <c r="C35" s="25">
        <v>4636.67</v>
      </c>
      <c r="D35" s="25">
        <v>4000</v>
      </c>
      <c r="E35" s="25">
        <f>SUM(D35-C35)</f>
        <v>-636.67000000000007</v>
      </c>
      <c r="F35" s="48">
        <f t="shared" ref="F35:F38" si="3">C35/D35-1</f>
        <v>0.15916750000000013</v>
      </c>
      <c r="G35" s="34"/>
    </row>
    <row r="36" spans="1:7" ht="15.75" x14ac:dyDescent="0.25">
      <c r="A36" s="35">
        <v>701</v>
      </c>
      <c r="B36" s="63" t="s">
        <v>49</v>
      </c>
      <c r="C36" s="36">
        <v>3255.04</v>
      </c>
      <c r="D36" s="36">
        <v>2500</v>
      </c>
      <c r="E36" s="23">
        <f>SUM(D36-C36)</f>
        <v>-755.04</v>
      </c>
      <c r="F36" s="51">
        <f t="shared" si="3"/>
        <v>0.30201600000000006</v>
      </c>
      <c r="G36" s="38"/>
    </row>
    <row r="37" spans="1:7" ht="15.75" x14ac:dyDescent="0.25">
      <c r="A37" s="35">
        <v>702</v>
      </c>
      <c r="B37" s="64" t="s">
        <v>50</v>
      </c>
      <c r="C37" s="47">
        <v>1569.6</v>
      </c>
      <c r="D37" s="47">
        <v>2500</v>
      </c>
      <c r="E37" s="45">
        <f>SUM(D37-C37)</f>
        <v>930.40000000000009</v>
      </c>
      <c r="F37" s="52">
        <f t="shared" si="3"/>
        <v>-0.37216000000000005</v>
      </c>
      <c r="G37" s="38"/>
    </row>
    <row r="38" spans="1:7" s="5" customFormat="1" ht="15.75" x14ac:dyDescent="0.25">
      <c r="A38" s="41"/>
      <c r="B38" s="42" t="s">
        <v>23</v>
      </c>
      <c r="C38" s="26">
        <f>SUM(C35:C37)</f>
        <v>9461.31</v>
      </c>
      <c r="D38" s="43">
        <f>SUM(D35:D37)</f>
        <v>9000</v>
      </c>
      <c r="E38" s="43">
        <f>SUM(D38-C38)</f>
        <v>-461.30999999999949</v>
      </c>
      <c r="F38" s="50">
        <f t="shared" si="3"/>
        <v>5.1256666666666506E-2</v>
      </c>
      <c r="G38" s="44"/>
    </row>
    <row r="39" spans="1:7" ht="21" customHeight="1" x14ac:dyDescent="0.3">
      <c r="A39" s="15"/>
      <c r="B39" s="74" t="s">
        <v>51</v>
      </c>
      <c r="C39" s="23"/>
      <c r="D39" s="23"/>
      <c r="E39" s="23"/>
      <c r="F39" s="48"/>
      <c r="G39" s="32"/>
    </row>
    <row r="40" spans="1:7" ht="15.75" x14ac:dyDescent="0.25">
      <c r="A40" s="14">
        <v>800</v>
      </c>
      <c r="B40" s="1" t="s">
        <v>52</v>
      </c>
      <c r="C40" s="23">
        <v>3558</v>
      </c>
      <c r="D40" s="23">
        <v>3000</v>
      </c>
      <c r="E40" s="23">
        <f>SUM(D40-C40)</f>
        <v>-558</v>
      </c>
      <c r="F40" s="48">
        <f>C40/D40-1</f>
        <v>0.18599999999999994</v>
      </c>
      <c r="G40" s="32"/>
    </row>
    <row r="41" spans="1:7" ht="15.75" x14ac:dyDescent="0.25">
      <c r="A41" s="14">
        <v>801</v>
      </c>
      <c r="B41" s="46" t="s">
        <v>53</v>
      </c>
      <c r="C41" s="124" t="s">
        <v>86</v>
      </c>
      <c r="D41" s="124"/>
      <c r="E41" s="45"/>
      <c r="F41" s="49"/>
      <c r="G41" s="32"/>
    </row>
    <row r="42" spans="1:7" s="5" customFormat="1" ht="15.75" x14ac:dyDescent="0.25">
      <c r="A42" s="41"/>
      <c r="B42" s="42" t="s">
        <v>23</v>
      </c>
      <c r="C42" s="57">
        <f>C40</f>
        <v>3558</v>
      </c>
      <c r="D42" s="57">
        <f>D40</f>
        <v>3000</v>
      </c>
      <c r="E42" s="57">
        <f>E40</f>
        <v>-558</v>
      </c>
      <c r="F42" s="50">
        <f>C42/D42-1</f>
        <v>0.18599999999999994</v>
      </c>
      <c r="G42" s="44"/>
    </row>
    <row r="43" spans="1:7" ht="21.95" customHeight="1" x14ac:dyDescent="0.3">
      <c r="A43" s="15"/>
      <c r="B43" s="74" t="s">
        <v>57</v>
      </c>
      <c r="C43" s="23"/>
      <c r="D43" s="23"/>
      <c r="E43" s="23"/>
      <c r="F43" s="48"/>
      <c r="G43" s="32"/>
    </row>
    <row r="44" spans="1:7" ht="15.75" x14ac:dyDescent="0.25">
      <c r="A44" s="14">
        <v>1000</v>
      </c>
      <c r="B44" s="1" t="s">
        <v>58</v>
      </c>
      <c r="C44" s="23"/>
      <c r="D44" s="23">
        <v>1000</v>
      </c>
      <c r="E44" s="23">
        <f>SUM(D44-C44)</f>
        <v>1000</v>
      </c>
      <c r="F44" s="48">
        <f t="shared" ref="F44:F48" si="4">C44/D44-1</f>
        <v>-1</v>
      </c>
      <c r="G44" s="32"/>
    </row>
    <row r="45" spans="1:7" ht="15.75" x14ac:dyDescent="0.25">
      <c r="A45" s="14">
        <v>1001</v>
      </c>
      <c r="B45" s="1" t="s">
        <v>59</v>
      </c>
      <c r="C45" s="23"/>
      <c r="D45" s="23">
        <v>1400</v>
      </c>
      <c r="E45" s="23">
        <f>SUM(D45-C45)</f>
        <v>1400</v>
      </c>
      <c r="F45" s="48">
        <f t="shared" si="4"/>
        <v>-1</v>
      </c>
      <c r="G45" s="32"/>
    </row>
    <row r="46" spans="1:7" ht="15.75" x14ac:dyDescent="0.25">
      <c r="A46" s="14">
        <v>1002</v>
      </c>
      <c r="B46" s="1" t="s">
        <v>60</v>
      </c>
      <c r="C46" s="23">
        <v>3300</v>
      </c>
      <c r="D46" s="23">
        <v>100</v>
      </c>
      <c r="E46" s="23">
        <f>SUM(D46-C46)</f>
        <v>-3200</v>
      </c>
      <c r="F46" s="48">
        <f t="shared" si="4"/>
        <v>32</v>
      </c>
      <c r="G46" s="32"/>
    </row>
    <row r="47" spans="1:7" ht="15.75" x14ac:dyDescent="0.25">
      <c r="A47" s="14">
        <v>1003</v>
      </c>
      <c r="B47" s="46" t="s">
        <v>39</v>
      </c>
      <c r="C47" s="45"/>
      <c r="D47" s="45">
        <v>1500</v>
      </c>
      <c r="E47" s="45">
        <f>SUM(D47-C47)</f>
        <v>1500</v>
      </c>
      <c r="F47" s="49">
        <f t="shared" si="4"/>
        <v>-1</v>
      </c>
      <c r="G47" s="32"/>
    </row>
    <row r="48" spans="1:7" s="5" customFormat="1" ht="15.75" x14ac:dyDescent="0.25">
      <c r="A48" s="41"/>
      <c r="B48" s="42" t="s">
        <v>23</v>
      </c>
      <c r="C48" s="43">
        <f>SUM(C44:C47)</f>
        <v>3300</v>
      </c>
      <c r="D48" s="43">
        <f>SUM(D44:D47)</f>
        <v>4000</v>
      </c>
      <c r="E48" s="43">
        <f>SUM(D48-C48)</f>
        <v>700</v>
      </c>
      <c r="F48" s="50">
        <f t="shared" si="4"/>
        <v>-0.17500000000000004</v>
      </c>
      <c r="G48" s="44"/>
    </row>
    <row r="49" spans="1:7" ht="21" customHeight="1" x14ac:dyDescent="0.3">
      <c r="A49" s="15"/>
      <c r="B49" s="74" t="s">
        <v>104</v>
      </c>
      <c r="C49" s="23"/>
      <c r="D49" s="23"/>
      <c r="E49" s="23"/>
      <c r="F49" s="48"/>
      <c r="G49" s="32"/>
    </row>
    <row r="50" spans="1:7" ht="15.75" x14ac:dyDescent="0.25">
      <c r="A50" s="14">
        <v>2000</v>
      </c>
      <c r="B50" s="1" t="s">
        <v>61</v>
      </c>
      <c r="C50" s="125" t="s">
        <v>92</v>
      </c>
      <c r="D50" s="125"/>
      <c r="E50" s="23"/>
      <c r="F50" s="48"/>
      <c r="G50" s="32"/>
    </row>
    <row r="51" spans="1:7" ht="15.75" x14ac:dyDescent="0.25">
      <c r="A51" s="14">
        <v>2001</v>
      </c>
      <c r="B51" s="1" t="s">
        <v>62</v>
      </c>
      <c r="C51" s="23">
        <v>5220</v>
      </c>
      <c r="D51" s="23">
        <v>9000</v>
      </c>
      <c r="E51" s="23">
        <f t="shared" ref="E51:E56" si="5">SUM(D51-C51)</f>
        <v>3780</v>
      </c>
      <c r="F51" s="48">
        <f t="shared" ref="F51:F56" si="6">C51/D51-1</f>
        <v>-0.42000000000000004</v>
      </c>
      <c r="G51" s="32"/>
    </row>
    <row r="52" spans="1:7" ht="15.75" x14ac:dyDescent="0.25">
      <c r="A52" s="14">
        <v>2002</v>
      </c>
      <c r="B52" s="1" t="s">
        <v>63</v>
      </c>
      <c r="C52" s="23">
        <v>390</v>
      </c>
      <c r="D52" s="23">
        <v>1000</v>
      </c>
      <c r="E52" s="23">
        <f t="shared" si="5"/>
        <v>610</v>
      </c>
      <c r="F52" s="48">
        <f t="shared" si="6"/>
        <v>-0.61</v>
      </c>
      <c r="G52" s="32"/>
    </row>
    <row r="53" spans="1:7" ht="15.75" x14ac:dyDescent="0.25">
      <c r="A53" s="14">
        <v>2003</v>
      </c>
      <c r="B53" s="1" t="s">
        <v>64</v>
      </c>
      <c r="C53" s="23">
        <v>402</v>
      </c>
      <c r="D53" s="23">
        <v>500</v>
      </c>
      <c r="E53" s="23">
        <f t="shared" si="5"/>
        <v>98</v>
      </c>
      <c r="F53" s="48">
        <f t="shared" si="6"/>
        <v>-0.19599999999999995</v>
      </c>
      <c r="G53" s="32"/>
    </row>
    <row r="54" spans="1:7" ht="15.75" x14ac:dyDescent="0.25">
      <c r="A54" s="14">
        <v>2004</v>
      </c>
      <c r="B54" s="1" t="s">
        <v>65</v>
      </c>
      <c r="C54" s="23">
        <v>1008</v>
      </c>
      <c r="D54" s="23">
        <v>1000</v>
      </c>
      <c r="E54" s="23">
        <f t="shared" si="5"/>
        <v>-8</v>
      </c>
      <c r="F54" s="48">
        <f t="shared" si="6"/>
        <v>8.0000000000000071E-3</v>
      </c>
      <c r="G54" s="32"/>
    </row>
    <row r="55" spans="1:7" ht="15.75" x14ac:dyDescent="0.25">
      <c r="A55" s="16">
        <v>2005</v>
      </c>
      <c r="B55" s="40" t="s">
        <v>66</v>
      </c>
      <c r="C55" s="39">
        <v>1698.84</v>
      </c>
      <c r="D55" s="39">
        <v>1750</v>
      </c>
      <c r="E55" s="39">
        <f t="shared" si="5"/>
        <v>51.160000000000082</v>
      </c>
      <c r="F55" s="49">
        <f t="shared" si="6"/>
        <v>-2.9234285714285768E-2</v>
      </c>
      <c r="G55" s="34"/>
    </row>
    <row r="56" spans="1:7" s="5" customFormat="1" ht="15.75" x14ac:dyDescent="0.25">
      <c r="A56" s="41"/>
      <c r="B56" s="42" t="s">
        <v>23</v>
      </c>
      <c r="C56" s="26">
        <f>SUM(C50:C55)</f>
        <v>8718.84</v>
      </c>
      <c r="D56" s="43">
        <f>SUM(D50:D55)</f>
        <v>13250</v>
      </c>
      <c r="E56" s="43">
        <f t="shared" si="5"/>
        <v>4531.16</v>
      </c>
      <c r="F56" s="50">
        <f t="shared" si="6"/>
        <v>-0.34197433962264145</v>
      </c>
      <c r="G56" s="44"/>
    </row>
    <row r="57" spans="1:7" ht="21" customHeight="1" x14ac:dyDescent="0.3">
      <c r="A57" s="15"/>
      <c r="B57" s="74" t="s">
        <v>67</v>
      </c>
      <c r="C57" s="23"/>
      <c r="D57" s="23"/>
      <c r="E57" s="23"/>
      <c r="F57" s="48"/>
      <c r="G57" s="32"/>
    </row>
    <row r="58" spans="1:7" ht="15.75" x14ac:dyDescent="0.25">
      <c r="A58" s="14">
        <v>3000</v>
      </c>
      <c r="B58" s="1" t="s">
        <v>68</v>
      </c>
      <c r="C58" s="23">
        <v>2210</v>
      </c>
      <c r="D58" s="23">
        <v>1500</v>
      </c>
      <c r="E58" s="23">
        <f t="shared" ref="E58:E63" si="7">SUM(D58-C58)</f>
        <v>-710</v>
      </c>
      <c r="F58" s="48">
        <f t="shared" ref="F58:F63" si="8">C58/D58-1</f>
        <v>0.47333333333333338</v>
      </c>
      <c r="G58" s="32"/>
    </row>
    <row r="59" spans="1:7" ht="15.75" x14ac:dyDescent="0.25">
      <c r="A59" s="16">
        <v>3001</v>
      </c>
      <c r="B59" s="17" t="s">
        <v>69</v>
      </c>
      <c r="C59" s="25">
        <v>8926.84</v>
      </c>
      <c r="D59" s="25">
        <v>300</v>
      </c>
      <c r="E59" s="25">
        <f t="shared" si="7"/>
        <v>-8626.84</v>
      </c>
      <c r="F59" s="48">
        <f t="shared" si="8"/>
        <v>28.756133333333334</v>
      </c>
      <c r="G59" s="34" t="s">
        <v>70</v>
      </c>
    </row>
    <row r="60" spans="1:7" ht="15.75" x14ac:dyDescent="0.25">
      <c r="A60" s="14">
        <v>3002</v>
      </c>
      <c r="B60" s="1" t="s">
        <v>71</v>
      </c>
      <c r="C60" s="23">
        <v>4341.78</v>
      </c>
      <c r="D60" s="23">
        <v>250</v>
      </c>
      <c r="E60" s="23">
        <f t="shared" si="7"/>
        <v>-4091.7799999999997</v>
      </c>
      <c r="F60" s="48">
        <f t="shared" si="8"/>
        <v>16.36712</v>
      </c>
      <c r="G60" s="32"/>
    </row>
    <row r="61" spans="1:7" ht="15.75" x14ac:dyDescent="0.25">
      <c r="A61" s="16">
        <v>3003</v>
      </c>
      <c r="B61" s="17" t="s">
        <v>72</v>
      </c>
      <c r="C61" s="25">
        <v>386.2</v>
      </c>
      <c r="D61" s="25">
        <v>300</v>
      </c>
      <c r="E61" s="25">
        <f t="shared" si="7"/>
        <v>-86.199999999999989</v>
      </c>
      <c r="F61" s="48">
        <f t="shared" si="8"/>
        <v>0.28733333333333322</v>
      </c>
      <c r="G61" s="34"/>
    </row>
    <row r="62" spans="1:7" ht="15.75" x14ac:dyDescent="0.25">
      <c r="A62" s="14">
        <v>3004</v>
      </c>
      <c r="B62" s="46" t="s">
        <v>73</v>
      </c>
      <c r="C62" s="45">
        <v>559.82000000000005</v>
      </c>
      <c r="D62" s="45">
        <v>500</v>
      </c>
      <c r="E62" s="45">
        <f t="shared" si="7"/>
        <v>-59.82000000000005</v>
      </c>
      <c r="F62" s="49">
        <f t="shared" si="8"/>
        <v>0.11964000000000019</v>
      </c>
      <c r="G62" s="32"/>
    </row>
    <row r="63" spans="1:7" s="5" customFormat="1" ht="15.75" x14ac:dyDescent="0.25">
      <c r="A63" s="41"/>
      <c r="B63" s="42" t="s">
        <v>23</v>
      </c>
      <c r="C63" s="26">
        <f>SUM(C58:C62)</f>
        <v>16424.64</v>
      </c>
      <c r="D63" s="43">
        <f>SUM(D58:D62)</f>
        <v>2850</v>
      </c>
      <c r="E63" s="43">
        <f t="shared" si="7"/>
        <v>-13574.64</v>
      </c>
      <c r="F63" s="50">
        <f t="shared" si="8"/>
        <v>4.7630315789473681</v>
      </c>
      <c r="G63" s="44"/>
    </row>
    <row r="64" spans="1:7" ht="21" customHeight="1" x14ac:dyDescent="0.3">
      <c r="A64" s="15"/>
      <c r="B64" s="74" t="s">
        <v>105</v>
      </c>
      <c r="C64" s="23"/>
      <c r="D64" s="23"/>
      <c r="E64" s="23"/>
      <c r="F64" s="48"/>
      <c r="G64" s="32"/>
    </row>
    <row r="65" spans="1:7" ht="15.75" x14ac:dyDescent="0.25">
      <c r="A65" s="14">
        <v>5000</v>
      </c>
      <c r="B65" s="1" t="s">
        <v>78</v>
      </c>
      <c r="C65" s="23"/>
      <c r="D65" s="23">
        <v>250</v>
      </c>
      <c r="E65" s="23">
        <f>SUM(D65-C65)</f>
        <v>250</v>
      </c>
      <c r="F65" s="48">
        <f t="shared" ref="F65:F68" si="9">C65/D65-1</f>
        <v>-1</v>
      </c>
      <c r="G65" s="32"/>
    </row>
    <row r="66" spans="1:7" ht="15.75" x14ac:dyDescent="0.25">
      <c r="A66" s="14">
        <v>5001</v>
      </c>
      <c r="B66" s="1" t="s">
        <v>79</v>
      </c>
      <c r="C66" s="23">
        <v>4153.97</v>
      </c>
      <c r="D66" s="23">
        <v>3000</v>
      </c>
      <c r="E66" s="23">
        <f>SUM(D66-C66)</f>
        <v>-1153.9700000000003</v>
      </c>
      <c r="F66" s="48">
        <f t="shared" si="9"/>
        <v>0.38465666666666665</v>
      </c>
      <c r="G66" s="32"/>
    </row>
    <row r="67" spans="1:7" ht="15.75" x14ac:dyDescent="0.25">
      <c r="A67" s="14">
        <v>5002</v>
      </c>
      <c r="B67" s="46" t="s">
        <v>65</v>
      </c>
      <c r="C67" s="45"/>
      <c r="D67" s="45">
        <v>250</v>
      </c>
      <c r="E67" s="45">
        <f>SUM(D67-C67)</f>
        <v>250</v>
      </c>
      <c r="F67" s="49">
        <f t="shared" si="9"/>
        <v>-1</v>
      </c>
      <c r="G67" s="32"/>
    </row>
    <row r="68" spans="1:7" s="5" customFormat="1" ht="15.75" x14ac:dyDescent="0.25">
      <c r="A68" s="41"/>
      <c r="B68" s="42" t="s">
        <v>23</v>
      </c>
      <c r="C68" s="26">
        <f>SUM(C65:C67)</f>
        <v>4153.97</v>
      </c>
      <c r="D68" s="43">
        <f>SUM(D65:D67)</f>
        <v>3500</v>
      </c>
      <c r="E68" s="43">
        <f>SUM(D68-C68)</f>
        <v>-653.97000000000025</v>
      </c>
      <c r="F68" s="50">
        <f t="shared" si="9"/>
        <v>0.18684857142857147</v>
      </c>
      <c r="G68" s="44"/>
    </row>
    <row r="69" spans="1:7" ht="21" customHeight="1" x14ac:dyDescent="0.3">
      <c r="A69" s="15"/>
      <c r="B69" s="74" t="s">
        <v>80</v>
      </c>
      <c r="C69" s="23"/>
      <c r="D69" s="23"/>
      <c r="E69" s="23"/>
      <c r="F69" s="48"/>
      <c r="G69" s="32"/>
    </row>
    <row r="70" spans="1:7" ht="15.75" x14ac:dyDescent="0.25">
      <c r="A70" s="14">
        <v>6000</v>
      </c>
      <c r="B70" s="1" t="s">
        <v>81</v>
      </c>
      <c r="C70" s="23">
        <v>780</v>
      </c>
      <c r="D70" s="23">
        <v>1500</v>
      </c>
      <c r="E70" s="23">
        <f>SUM(D70-C70)</f>
        <v>720</v>
      </c>
      <c r="F70" s="48">
        <f t="shared" ref="F70:F72" si="10">C70/D70-1</f>
        <v>-0.48</v>
      </c>
      <c r="G70" s="32"/>
    </row>
    <row r="71" spans="1:7" ht="15.75" x14ac:dyDescent="0.25">
      <c r="A71" s="14">
        <v>6001</v>
      </c>
      <c r="B71" s="46" t="s">
        <v>93</v>
      </c>
      <c r="C71" s="45">
        <v>825.65</v>
      </c>
      <c r="D71" s="45">
        <v>500</v>
      </c>
      <c r="E71" s="45">
        <f>SUM(D71-C71)</f>
        <v>-325.64999999999998</v>
      </c>
      <c r="F71" s="49">
        <f t="shared" si="10"/>
        <v>0.65129999999999999</v>
      </c>
      <c r="G71" s="32"/>
    </row>
    <row r="72" spans="1:7" s="5" customFormat="1" ht="15.75" x14ac:dyDescent="0.25">
      <c r="A72" s="41"/>
      <c r="B72" s="42" t="s">
        <v>23</v>
      </c>
      <c r="C72" s="26">
        <f>SUM(C70:C71)</f>
        <v>1605.65</v>
      </c>
      <c r="D72" s="43">
        <f>SUM(D70:D71)</f>
        <v>2000</v>
      </c>
      <c r="E72" s="43">
        <f>SUM(D72-C72)</f>
        <v>394.34999999999991</v>
      </c>
      <c r="F72" s="50">
        <f t="shared" si="10"/>
        <v>-0.19717499999999999</v>
      </c>
      <c r="G72" s="44"/>
    </row>
    <row r="73" spans="1:7" ht="21" customHeight="1" x14ac:dyDescent="0.3">
      <c r="A73" s="15"/>
      <c r="B73" s="74" t="s">
        <v>88</v>
      </c>
      <c r="C73" s="23"/>
      <c r="D73" s="23"/>
      <c r="E73" s="23"/>
      <c r="F73" s="48"/>
      <c r="G73" s="32"/>
    </row>
    <row r="74" spans="1:7" ht="15.75" x14ac:dyDescent="0.25">
      <c r="A74" s="14">
        <v>7000</v>
      </c>
      <c r="B74" s="1" t="s">
        <v>68</v>
      </c>
      <c r="C74" s="23">
        <v>350</v>
      </c>
      <c r="D74" s="23">
        <v>1500</v>
      </c>
      <c r="E74" s="23">
        <f t="shared" ref="E74:E80" si="11">SUM(D74-C74)</f>
        <v>1150</v>
      </c>
      <c r="F74" s="48">
        <f t="shared" ref="F74:F81" si="12">C74/D74-1</f>
        <v>-0.76666666666666661</v>
      </c>
      <c r="G74" s="32"/>
    </row>
    <row r="75" spans="1:7" ht="15.75" x14ac:dyDescent="0.25">
      <c r="A75" s="14">
        <v>7001</v>
      </c>
      <c r="B75" s="1" t="s">
        <v>94</v>
      </c>
      <c r="C75" s="23">
        <v>4212.47</v>
      </c>
      <c r="D75" s="23"/>
      <c r="E75" s="23">
        <f t="shared" si="11"/>
        <v>-4212.47</v>
      </c>
      <c r="F75" s="48"/>
      <c r="G75" s="32"/>
    </row>
    <row r="76" spans="1:7" ht="15.75" x14ac:dyDescent="0.25">
      <c r="A76" s="14">
        <v>7002</v>
      </c>
      <c r="B76" s="1" t="s">
        <v>82</v>
      </c>
      <c r="C76" s="23">
        <v>5592.18</v>
      </c>
      <c r="D76" s="23"/>
      <c r="E76" s="23">
        <f t="shared" si="11"/>
        <v>-5592.18</v>
      </c>
      <c r="F76" s="48"/>
      <c r="G76" s="32"/>
    </row>
    <row r="77" spans="1:7" ht="15.75" x14ac:dyDescent="0.25">
      <c r="A77" s="16">
        <v>7003</v>
      </c>
      <c r="B77" s="17" t="s">
        <v>83</v>
      </c>
      <c r="C77" s="25">
        <v>1745.04</v>
      </c>
      <c r="D77" s="25">
        <v>250</v>
      </c>
      <c r="E77" s="25">
        <f t="shared" si="11"/>
        <v>-1495.04</v>
      </c>
      <c r="F77" s="48">
        <f t="shared" si="12"/>
        <v>5.9801599999999997</v>
      </c>
      <c r="G77" s="34"/>
    </row>
    <row r="78" spans="1:7" ht="15.75" x14ac:dyDescent="0.25">
      <c r="A78" s="14">
        <v>7004</v>
      </c>
      <c r="B78" s="1" t="s">
        <v>72</v>
      </c>
      <c r="C78" s="23">
        <v>960.43</v>
      </c>
      <c r="D78" s="23">
        <v>300</v>
      </c>
      <c r="E78" s="23">
        <f t="shared" si="11"/>
        <v>-660.43</v>
      </c>
      <c r="F78" s="48">
        <f t="shared" si="12"/>
        <v>2.2014333333333331</v>
      </c>
      <c r="G78" s="32"/>
    </row>
    <row r="79" spans="1:7" ht="15.75" x14ac:dyDescent="0.25">
      <c r="A79" s="14">
        <v>7005</v>
      </c>
      <c r="B79" s="1" t="s">
        <v>73</v>
      </c>
      <c r="C79" s="23"/>
      <c r="D79" s="23">
        <v>500</v>
      </c>
      <c r="E79" s="23">
        <f t="shared" si="11"/>
        <v>500</v>
      </c>
      <c r="F79" s="48">
        <f t="shared" si="12"/>
        <v>-1</v>
      </c>
      <c r="G79" s="32"/>
    </row>
    <row r="80" spans="1:7" ht="15.75" x14ac:dyDescent="0.25">
      <c r="A80" s="14">
        <v>7006</v>
      </c>
      <c r="B80" s="46" t="s">
        <v>84</v>
      </c>
      <c r="C80" s="45">
        <v>0</v>
      </c>
      <c r="D80" s="45">
        <v>500</v>
      </c>
      <c r="E80" s="45">
        <f t="shared" si="11"/>
        <v>500</v>
      </c>
      <c r="F80" s="49">
        <f t="shared" si="12"/>
        <v>-1</v>
      </c>
      <c r="G80" s="32"/>
    </row>
    <row r="81" spans="1:7" s="5" customFormat="1" ht="15.75" x14ac:dyDescent="0.25">
      <c r="A81" s="41"/>
      <c r="B81" s="42" t="s">
        <v>23</v>
      </c>
      <c r="C81" s="26">
        <f>SUM(C74:C80)</f>
        <v>12860.120000000003</v>
      </c>
      <c r="D81" s="43">
        <f>SUM(D74:D80)</f>
        <v>3050</v>
      </c>
      <c r="E81" s="43">
        <f>SUM(E74:E80)</f>
        <v>-9810.1200000000026</v>
      </c>
      <c r="F81" s="50">
        <f t="shared" si="12"/>
        <v>3.2164327868852469</v>
      </c>
      <c r="G81" s="44"/>
    </row>
    <row r="82" spans="1:7" ht="6.95" customHeight="1" thickBot="1" x14ac:dyDescent="0.3">
      <c r="A82" s="58"/>
      <c r="B82" s="59"/>
      <c r="C82" s="60"/>
      <c r="D82" s="60"/>
      <c r="E82" s="60"/>
      <c r="F82" s="61"/>
      <c r="G82" s="62"/>
    </row>
    <row r="83" spans="1:7" s="11" customFormat="1" ht="20.100000000000001" customHeight="1" thickBot="1" x14ac:dyDescent="0.3">
      <c r="A83" s="68"/>
      <c r="B83" s="65" t="s">
        <v>87</v>
      </c>
      <c r="C83" s="66">
        <f>C10+C15+C33+C38+C42+C48+C56+C63+C68+C72+C81</f>
        <v>83704.09</v>
      </c>
      <c r="D83" s="66">
        <f>D10+D15+D33+D38+D42+D48+D56+D63+D68+D72+D81</f>
        <v>61420</v>
      </c>
      <c r="E83" s="66">
        <f>E10+E15+E33+E38+E42+E48+E56+E63+E68+E72+E81</f>
        <v>-22284.090000000004</v>
      </c>
      <c r="F83" s="117">
        <f>C83/D83-1</f>
        <v>0.36281488114620641</v>
      </c>
      <c r="G83" s="69"/>
    </row>
  </sheetData>
  <mergeCells count="5">
    <mergeCell ref="A1:G1"/>
    <mergeCell ref="A2:G2"/>
    <mergeCell ref="C41:D41"/>
    <mergeCell ref="C50:D50"/>
    <mergeCell ref="E4:F4"/>
  </mergeCells>
  <phoneticPr fontId="20" type="noConversion"/>
  <pageMargins left="0.39000000000000007" right="0.39000000000000007" top="0.21999999999999997" bottom="0.21999999999999997" header="0.5" footer="0.5"/>
  <pageSetup paperSize="9" scale="56" orientation="portrait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26"/>
  <sheetViews>
    <sheetView topLeftCell="A9" zoomScale="125" zoomScaleNormal="125" zoomScalePageLayoutView="125" workbookViewId="0">
      <selection activeCell="C23" sqref="C23"/>
    </sheetView>
  </sheetViews>
  <sheetFormatPr defaultColWidth="11" defaultRowHeight="15.75" x14ac:dyDescent="0.25"/>
  <cols>
    <col min="1" max="1" width="8.625" style="27" customWidth="1"/>
    <col min="2" max="2" width="26" style="28" customWidth="1"/>
    <col min="3" max="3" width="16.875" style="28" customWidth="1"/>
    <col min="4" max="5" width="13.875" style="28" customWidth="1"/>
    <col min="6" max="6" width="11.625" style="55" customWidth="1"/>
    <col min="7" max="7" width="50.125" style="28" customWidth="1"/>
  </cols>
  <sheetData>
    <row r="1" spans="1:7" s="3" customFormat="1" ht="23.25" x14ac:dyDescent="0.35">
      <c r="A1" s="126" t="s">
        <v>14</v>
      </c>
      <c r="B1" s="126"/>
      <c r="C1" s="126"/>
      <c r="D1" s="126"/>
      <c r="E1" s="126"/>
      <c r="F1" s="126"/>
      <c r="G1" s="126"/>
    </row>
    <row r="2" spans="1:7" s="3" customFormat="1" ht="24.95" customHeight="1" x14ac:dyDescent="0.35">
      <c r="A2" s="127" t="s">
        <v>16</v>
      </c>
      <c r="B2" s="127"/>
      <c r="C2" s="127"/>
      <c r="D2" s="127"/>
      <c r="E2" s="127"/>
      <c r="F2" s="127"/>
      <c r="G2" s="127"/>
    </row>
    <row r="3" spans="1:7" x14ac:dyDescent="0.25">
      <c r="A3" s="18"/>
      <c r="B3" s="6"/>
      <c r="C3" s="6"/>
      <c r="D3" s="6"/>
      <c r="E3" s="6"/>
      <c r="F3" s="54"/>
      <c r="G3" s="6"/>
    </row>
    <row r="4" spans="1:7" ht="16.5" thickBot="1" x14ac:dyDescent="0.3">
      <c r="A4" s="19" t="s">
        <v>0</v>
      </c>
      <c r="B4" s="20" t="s">
        <v>1</v>
      </c>
      <c r="C4" s="21" t="s">
        <v>119</v>
      </c>
      <c r="D4" s="21" t="s">
        <v>2</v>
      </c>
      <c r="E4" s="121" t="s">
        <v>120</v>
      </c>
      <c r="F4" s="122"/>
      <c r="G4" s="70" t="s">
        <v>3</v>
      </c>
    </row>
    <row r="5" spans="1:7" ht="20.100000000000001" customHeight="1" x14ac:dyDescent="0.3">
      <c r="A5" s="56"/>
      <c r="B5" s="75" t="s">
        <v>5</v>
      </c>
      <c r="C5" s="25"/>
      <c r="D5" s="25"/>
      <c r="E5" s="25"/>
      <c r="F5" s="54"/>
      <c r="G5" s="71"/>
    </row>
    <row r="6" spans="1:7" x14ac:dyDescent="0.25">
      <c r="A6" s="31">
        <v>900</v>
      </c>
      <c r="B6" s="25" t="s">
        <v>54</v>
      </c>
      <c r="C6" s="25">
        <v>5000</v>
      </c>
      <c r="D6" s="25">
        <v>3500</v>
      </c>
      <c r="E6" s="25">
        <f>SUM(D6-C6)</f>
        <v>-1500</v>
      </c>
      <c r="F6" s="54">
        <f>C6/D6-1</f>
        <v>0.4285714285714286</v>
      </c>
      <c r="G6" s="71"/>
    </row>
    <row r="7" spans="1:7" x14ac:dyDescent="0.25">
      <c r="A7" s="31">
        <v>901</v>
      </c>
      <c r="B7" s="25" t="s">
        <v>55</v>
      </c>
      <c r="C7" s="25">
        <v>1965</v>
      </c>
      <c r="D7" s="25">
        <v>250</v>
      </c>
      <c r="E7" s="25">
        <f>SUM(D7-C7)</f>
        <v>-1715</v>
      </c>
      <c r="F7" s="54">
        <f t="shared" ref="F7:F9" si="0">C7/D7-1</f>
        <v>6.86</v>
      </c>
      <c r="G7" s="71"/>
    </row>
    <row r="8" spans="1:7" x14ac:dyDescent="0.25">
      <c r="A8" s="31">
        <v>902</v>
      </c>
      <c r="B8" s="39" t="s">
        <v>56</v>
      </c>
      <c r="C8" s="39">
        <v>270</v>
      </c>
      <c r="D8" s="39">
        <v>1000</v>
      </c>
      <c r="E8" s="39">
        <f>SUM(D8-C8)</f>
        <v>730</v>
      </c>
      <c r="F8" s="72">
        <f t="shared" si="0"/>
        <v>-0.73</v>
      </c>
      <c r="G8" s="71"/>
    </row>
    <row r="9" spans="1:7" x14ac:dyDescent="0.25">
      <c r="A9" s="31"/>
      <c r="B9" s="43" t="s">
        <v>23</v>
      </c>
      <c r="C9" s="43">
        <f>SUM(C6:C8)</f>
        <v>7235</v>
      </c>
      <c r="D9" s="43">
        <f>SUM(D6:D8)</f>
        <v>4750</v>
      </c>
      <c r="E9" s="43">
        <f>SUM(D9-C9)</f>
        <v>-2485</v>
      </c>
      <c r="F9" s="73">
        <f t="shared" si="0"/>
        <v>0.52315789473684204</v>
      </c>
      <c r="G9" s="71"/>
    </row>
    <row r="10" spans="1:7" x14ac:dyDescent="0.25">
      <c r="A10" s="31"/>
      <c r="B10" s="25"/>
      <c r="C10" s="25"/>
      <c r="D10" s="25"/>
      <c r="E10" s="25"/>
      <c r="F10" s="54"/>
      <c r="G10" s="71"/>
    </row>
    <row r="11" spans="1:7" s="3" customFormat="1" ht="18.75" x14ac:dyDescent="0.3">
      <c r="A11" s="56"/>
      <c r="B11" s="75" t="s">
        <v>74</v>
      </c>
      <c r="C11" s="25"/>
      <c r="D11" s="25"/>
      <c r="E11" s="25"/>
      <c r="F11" s="54"/>
      <c r="G11" s="71"/>
    </row>
    <row r="12" spans="1:7" s="3" customFormat="1" x14ac:dyDescent="0.25">
      <c r="A12" s="31">
        <v>4000</v>
      </c>
      <c r="B12" s="25" t="s">
        <v>75</v>
      </c>
      <c r="C12" s="25">
        <v>59566.41</v>
      </c>
      <c r="D12" s="25">
        <v>700</v>
      </c>
      <c r="E12" s="25">
        <f>SUM(D12-C12)</f>
        <v>-58866.41</v>
      </c>
      <c r="F12" s="54">
        <f>C12/D12-1</f>
        <v>84.094871428571437</v>
      </c>
      <c r="G12" s="71"/>
    </row>
    <row r="13" spans="1:7" s="3" customFormat="1" x14ac:dyDescent="0.25">
      <c r="A13" s="31">
        <v>4001</v>
      </c>
      <c r="B13" s="39" t="s">
        <v>76</v>
      </c>
      <c r="C13" s="39"/>
      <c r="D13" s="39"/>
      <c r="E13" s="39">
        <f>SUM(D13-C13)</f>
        <v>0</v>
      </c>
      <c r="F13" s="72"/>
      <c r="G13" s="71"/>
    </row>
    <row r="14" spans="1:7" s="3" customFormat="1" x14ac:dyDescent="0.25">
      <c r="A14" s="31"/>
      <c r="B14" s="43" t="s">
        <v>77</v>
      </c>
      <c r="C14" s="43">
        <f>SUM(C12:C13)</f>
        <v>59566.41</v>
      </c>
      <c r="D14" s="43"/>
      <c r="E14" s="43">
        <f>SUM(D14-C14)</f>
        <v>-59566.41</v>
      </c>
      <c r="F14" s="54"/>
      <c r="G14" s="71"/>
    </row>
    <row r="15" spans="1:7" x14ac:dyDescent="0.25">
      <c r="A15" s="31"/>
      <c r="B15" s="25"/>
      <c r="C15" s="25"/>
      <c r="D15" s="25"/>
      <c r="E15" s="25"/>
      <c r="F15" s="54"/>
      <c r="G15" s="71"/>
    </row>
    <row r="16" spans="1:7" ht="18.75" x14ac:dyDescent="0.3">
      <c r="A16" s="56"/>
      <c r="B16" s="75" t="s">
        <v>84</v>
      </c>
      <c r="C16" s="25"/>
      <c r="D16" s="25"/>
      <c r="E16" s="25"/>
      <c r="F16" s="54"/>
      <c r="G16" s="71"/>
    </row>
    <row r="17" spans="1:7" s="3" customFormat="1" x14ac:dyDescent="0.25">
      <c r="A17" s="31">
        <v>614</v>
      </c>
      <c r="B17" s="25" t="s">
        <v>44</v>
      </c>
      <c r="C17" s="25">
        <v>1269.29</v>
      </c>
      <c r="D17" s="25">
        <v>200</v>
      </c>
      <c r="E17" s="25">
        <f>SUM(D17-C17)</f>
        <v>-1069.29</v>
      </c>
      <c r="F17" s="54">
        <f t="shared" ref="F17" si="1">C17/D17-1</f>
        <v>5.3464499999999999</v>
      </c>
      <c r="G17" s="71" t="s">
        <v>97</v>
      </c>
    </row>
    <row r="18" spans="1:7" s="3" customFormat="1" x14ac:dyDescent="0.25">
      <c r="A18" s="31"/>
      <c r="B18" s="39" t="s">
        <v>95</v>
      </c>
      <c r="C18" s="39">
        <v>8616</v>
      </c>
      <c r="D18" s="39"/>
      <c r="E18" s="39">
        <f>SUM(D18-C18)</f>
        <v>-8616</v>
      </c>
      <c r="F18" s="72"/>
      <c r="G18" s="71" t="s">
        <v>96</v>
      </c>
    </row>
    <row r="19" spans="1:7" x14ac:dyDescent="0.25">
      <c r="A19" s="31"/>
      <c r="B19" s="43" t="s">
        <v>77</v>
      </c>
      <c r="C19" s="43">
        <f>SUM(C17:C18)</f>
        <v>9885.2900000000009</v>
      </c>
      <c r="D19" s="43"/>
      <c r="E19" s="43">
        <f>SUM(D19-C19)</f>
        <v>-9885.2900000000009</v>
      </c>
      <c r="F19" s="73"/>
      <c r="G19" s="71"/>
    </row>
    <row r="20" spans="1:7" ht="16.5" thickBot="1" x14ac:dyDescent="0.3">
      <c r="A20" s="76"/>
      <c r="B20" s="77"/>
      <c r="C20" s="77"/>
      <c r="D20" s="77"/>
      <c r="E20" s="77"/>
      <c r="F20" s="78"/>
      <c r="G20" s="79"/>
    </row>
    <row r="21" spans="1:7" ht="20.100000000000001" customHeight="1" thickBot="1" x14ac:dyDescent="0.3">
      <c r="A21" s="80"/>
      <c r="B21" s="66" t="s">
        <v>98</v>
      </c>
      <c r="C21" s="66">
        <f>C9+C14+C19</f>
        <v>76686.700000000012</v>
      </c>
      <c r="D21" s="66">
        <f t="shared" ref="D21:E21" si="2">D9+D14+D19</f>
        <v>4750</v>
      </c>
      <c r="E21" s="66">
        <f t="shared" si="2"/>
        <v>-71936.700000000012</v>
      </c>
      <c r="F21" s="108">
        <f>C21/D21-1</f>
        <v>15.144568421052632</v>
      </c>
      <c r="G21" s="81"/>
    </row>
    <row r="22" spans="1:7" x14ac:dyDescent="0.25">
      <c r="A22" s="31"/>
      <c r="B22" s="25"/>
      <c r="C22" s="25"/>
      <c r="D22" s="25"/>
      <c r="E22" s="25"/>
      <c r="F22" s="54"/>
      <c r="G22" s="71"/>
    </row>
    <row r="23" spans="1:7" x14ac:dyDescent="0.25">
      <c r="A23" s="31"/>
      <c r="B23" s="25"/>
      <c r="C23" s="25"/>
      <c r="D23" s="25"/>
      <c r="E23" s="25"/>
      <c r="F23" s="54"/>
      <c r="G23" s="71"/>
    </row>
    <row r="24" spans="1:7" x14ac:dyDescent="0.25">
      <c r="A24" s="24"/>
      <c r="B24" s="25"/>
      <c r="C24" s="25"/>
      <c r="D24" s="25"/>
      <c r="E24" s="25"/>
      <c r="F24" s="54"/>
      <c r="G24" s="23"/>
    </row>
    <row r="25" spans="1:7" x14ac:dyDescent="0.25">
      <c r="A25" s="22"/>
      <c r="B25" s="23"/>
      <c r="C25" s="23"/>
      <c r="D25" s="23"/>
      <c r="E25" s="23"/>
      <c r="F25" s="54"/>
      <c r="G25" s="23"/>
    </row>
    <row r="26" spans="1:7" x14ac:dyDescent="0.25">
      <c r="A26" s="22"/>
      <c r="B26" s="23"/>
      <c r="C26" s="23"/>
      <c r="D26" s="23"/>
      <c r="E26" s="23"/>
      <c r="F26" s="54"/>
      <c r="G26" s="23"/>
    </row>
  </sheetData>
  <mergeCells count="3">
    <mergeCell ref="A1:G1"/>
    <mergeCell ref="A2:G2"/>
    <mergeCell ref="E4:F4"/>
  </mergeCells>
  <phoneticPr fontId="20" type="noConversion"/>
  <pageMargins left="0.39000000000000007" right="0.39000000000000007" top="1.3900000000000003" bottom="1" header="0.5" footer="0.5"/>
  <pageSetup paperSize="9" scale="63" orientation="portrait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Income</vt:lpstr>
      <vt:lpstr>Overhead</vt:lpstr>
      <vt:lpstr>Other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Fiona Hensher</cp:lastModifiedBy>
  <cp:lastPrinted>2018-04-16T18:05:05Z</cp:lastPrinted>
  <dcterms:created xsi:type="dcterms:W3CDTF">2018-04-16T12:57:04Z</dcterms:created>
  <dcterms:modified xsi:type="dcterms:W3CDTF">2018-05-16T09:29:04Z</dcterms:modified>
</cp:coreProperties>
</file>